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to_zošit" defaultThemeVersion="124226"/>
  <workbookProtection workbookPassword="F269" lockStructure="1"/>
  <bookViews>
    <workbookView xWindow="-12" yWindow="648" windowWidth="11520" windowHeight="8556"/>
  </bookViews>
  <sheets>
    <sheet name="FORMULAR" sheetId="1" r:id="rId1"/>
    <sheet name="DATA_MATERIALS" sheetId="4" state="hidden" r:id="rId2"/>
    <sheet name="DATA_CSV" sheetId="3" state="hidden" r:id="rId3"/>
    <sheet name="CSV" sheetId="5" state="hidden" r:id="rId4"/>
    <sheet name="Hárok2" sheetId="7" state="hidden" r:id="rId5"/>
    <sheet name="Hárok1" sheetId="8" state="hidden" r:id="rId6"/>
    <sheet name="Hárok4" sheetId="10" state="hidden" r:id="rId7"/>
    <sheet name="Hárok8" sheetId="14" state="hidden" r:id="rId8"/>
    <sheet name="Hárok3" sheetId="15" r:id="rId9"/>
  </sheets>
  <definedNames>
    <definedName name="áno">FORMULAR!$I$21</definedName>
    <definedName name="DEKORY_EGGER">DATA_MATERIALS!$A:$A</definedName>
    <definedName name="H045_">DATA_MATERIALS!$A:$A</definedName>
    <definedName name="vyber">FORMULAR!#REF!</definedName>
  </definedNames>
  <calcPr calcId="145621"/>
</workbook>
</file>

<file path=xl/calcChain.xml><?xml version="1.0" encoding="utf-8"?>
<calcChain xmlns="http://schemas.openxmlformats.org/spreadsheetml/2006/main">
  <c r="A3" i="7" l="1"/>
  <c r="A4" i="7"/>
  <c r="A5" i="7"/>
  <c r="A6" i="7"/>
  <c r="A8" i="7"/>
  <c r="A9" i="7"/>
  <c r="A10" i="7"/>
  <c r="A11" i="7"/>
  <c r="A12" i="7"/>
  <c r="A14" i="7"/>
  <c r="A16" i="7"/>
  <c r="A17" i="7"/>
  <c r="A18" i="7"/>
  <c r="A19" i="7"/>
  <c r="A20" i="7"/>
  <c r="C2" i="7"/>
  <c r="D2" i="7"/>
  <c r="C3" i="7"/>
  <c r="D3" i="7"/>
  <c r="C4" i="7"/>
  <c r="D4" i="7"/>
  <c r="C5" i="7"/>
  <c r="D5" i="7"/>
  <c r="C6" i="7"/>
  <c r="D6" i="7"/>
  <c r="C7" i="7"/>
  <c r="D7" i="7"/>
  <c r="C8" i="7"/>
  <c r="D8" i="7"/>
  <c r="C9" i="7"/>
  <c r="D9" i="7"/>
  <c r="C10" i="7"/>
  <c r="D10" i="7"/>
  <c r="C11" i="7"/>
  <c r="D11" i="7"/>
  <c r="C12" i="7"/>
  <c r="D12" i="7"/>
  <c r="C13" i="7"/>
  <c r="D13" i="7"/>
  <c r="C14" i="7"/>
  <c r="D14" i="7"/>
  <c r="C15" i="7"/>
  <c r="D15" i="7"/>
  <c r="C16" i="7"/>
  <c r="D16" i="7"/>
  <c r="C17" i="7"/>
  <c r="D17" i="7"/>
  <c r="C18" i="7"/>
  <c r="D18" i="7"/>
  <c r="C19" i="7"/>
  <c r="D19" i="7"/>
  <c r="C20" i="7"/>
  <c r="D20" i="7"/>
  <c r="D1" i="7"/>
  <c r="C1" i="7"/>
  <c r="D24" i="1" l="1"/>
  <c r="K3" i="3" s="1"/>
  <c r="D25" i="1"/>
  <c r="K4" i="3" s="1"/>
  <c r="D26" i="1"/>
  <c r="K5" i="3" s="1"/>
  <c r="D27" i="1"/>
  <c r="K6" i="3" s="1"/>
  <c r="D28" i="1"/>
  <c r="K7" i="3" s="1"/>
  <c r="D29" i="1"/>
  <c r="K8" i="3" s="1"/>
  <c r="D30" i="1"/>
  <c r="K9" i="3" s="1"/>
  <c r="D31" i="1"/>
  <c r="K10" i="3" s="1"/>
  <c r="D32" i="1"/>
  <c r="K11" i="3" s="1"/>
  <c r="D33" i="1"/>
  <c r="K12" i="3" s="1"/>
  <c r="D34" i="1"/>
  <c r="K13" i="3" s="1"/>
  <c r="D35" i="1"/>
  <c r="K14" i="3" s="1"/>
  <c r="D36" i="1"/>
  <c r="K15" i="3" s="1"/>
  <c r="D37" i="1"/>
  <c r="K16" i="3" s="1"/>
  <c r="D38" i="1"/>
  <c r="K17" i="3" s="1"/>
  <c r="D39" i="1"/>
  <c r="K18" i="3" s="1"/>
  <c r="D40" i="1"/>
  <c r="K19" i="3" s="1"/>
  <c r="D41" i="1"/>
  <c r="K20" i="3" s="1"/>
  <c r="D42" i="1"/>
  <c r="K21" i="3" s="1"/>
  <c r="D23" i="1"/>
  <c r="K2" i="3" s="1"/>
  <c r="W2" i="7" l="1"/>
  <c r="X2" i="7"/>
  <c r="Y2" i="7"/>
  <c r="Z2" i="7"/>
  <c r="W3" i="7"/>
  <c r="X3" i="7"/>
  <c r="Y3" i="7"/>
  <c r="Z3" i="7"/>
  <c r="W4" i="7"/>
  <c r="X4" i="7"/>
  <c r="Y4" i="7"/>
  <c r="Z4" i="7"/>
  <c r="W5" i="7"/>
  <c r="X5" i="7"/>
  <c r="Y5" i="7"/>
  <c r="Z5" i="7"/>
  <c r="W6" i="7"/>
  <c r="X6" i="7"/>
  <c r="Y6" i="7"/>
  <c r="Z6" i="7"/>
  <c r="W7" i="7"/>
  <c r="X7" i="7"/>
  <c r="Y7" i="7"/>
  <c r="Z7" i="7"/>
  <c r="W8" i="7"/>
  <c r="X8" i="7"/>
  <c r="Y8" i="7"/>
  <c r="Z8" i="7"/>
  <c r="W9" i="7"/>
  <c r="X9" i="7"/>
  <c r="Y9" i="7"/>
  <c r="Z9" i="7"/>
  <c r="W10" i="7"/>
  <c r="X10" i="7"/>
  <c r="Y10" i="7"/>
  <c r="Z10" i="7"/>
  <c r="W11" i="7"/>
  <c r="X11" i="7"/>
  <c r="Y11" i="7"/>
  <c r="Z11" i="7"/>
  <c r="W12" i="7"/>
  <c r="X12" i="7"/>
  <c r="Y12" i="7"/>
  <c r="Z12" i="7"/>
  <c r="W13" i="7"/>
  <c r="X13" i="7"/>
  <c r="Y13" i="7"/>
  <c r="Z13" i="7"/>
  <c r="W14" i="7"/>
  <c r="X14" i="7"/>
  <c r="Y14" i="7"/>
  <c r="Z14" i="7"/>
  <c r="W15" i="7"/>
  <c r="X15" i="7"/>
  <c r="Y15" i="7"/>
  <c r="Z15" i="7"/>
  <c r="W16" i="7"/>
  <c r="X16" i="7"/>
  <c r="Y16" i="7"/>
  <c r="Z16" i="7"/>
  <c r="W17" i="7"/>
  <c r="X17" i="7"/>
  <c r="Y17" i="7"/>
  <c r="Z17" i="7"/>
  <c r="W18" i="7"/>
  <c r="X18" i="7"/>
  <c r="Y18" i="7"/>
  <c r="Z18" i="7"/>
  <c r="W19" i="7"/>
  <c r="X19" i="7"/>
  <c r="Y19" i="7"/>
  <c r="Z19" i="7"/>
  <c r="W20" i="7"/>
  <c r="X20" i="7"/>
  <c r="Y20" i="7"/>
  <c r="Z20" i="7"/>
  <c r="Z1" i="7"/>
  <c r="Y1" i="7"/>
  <c r="X1" i="7"/>
  <c r="W1" i="7"/>
  <c r="U1" i="7"/>
  <c r="R2" i="7"/>
  <c r="S2" i="7"/>
  <c r="T2" i="7"/>
  <c r="U2" i="7"/>
  <c r="R3" i="7"/>
  <c r="S3" i="7"/>
  <c r="T3" i="7"/>
  <c r="U3" i="7"/>
  <c r="R4" i="7"/>
  <c r="S4" i="7"/>
  <c r="T4" i="7"/>
  <c r="U4" i="7"/>
  <c r="R5" i="7"/>
  <c r="S5" i="7"/>
  <c r="T5" i="7"/>
  <c r="U5" i="7"/>
  <c r="R6" i="7"/>
  <c r="S6" i="7"/>
  <c r="T6" i="7"/>
  <c r="U6" i="7"/>
  <c r="R7" i="7"/>
  <c r="S7" i="7"/>
  <c r="T7" i="7"/>
  <c r="U7" i="7"/>
  <c r="R8" i="7"/>
  <c r="S8" i="7"/>
  <c r="T8" i="7"/>
  <c r="U8" i="7"/>
  <c r="R9" i="7"/>
  <c r="S9" i="7"/>
  <c r="T9" i="7"/>
  <c r="U9" i="7"/>
  <c r="R10" i="7"/>
  <c r="S10" i="7"/>
  <c r="T10" i="7"/>
  <c r="U10" i="7"/>
  <c r="R11" i="7"/>
  <c r="S11" i="7"/>
  <c r="T11" i="7"/>
  <c r="U11" i="7"/>
  <c r="R12" i="7"/>
  <c r="S12" i="7"/>
  <c r="T12" i="7"/>
  <c r="U12" i="7"/>
  <c r="R13" i="7"/>
  <c r="S13" i="7"/>
  <c r="T13" i="7"/>
  <c r="U13" i="7"/>
  <c r="R14" i="7"/>
  <c r="S14" i="7"/>
  <c r="T14" i="7"/>
  <c r="U14" i="7"/>
  <c r="R15" i="7"/>
  <c r="S15" i="7"/>
  <c r="T15" i="7"/>
  <c r="U15" i="7"/>
  <c r="R16" i="7"/>
  <c r="S16" i="7"/>
  <c r="T16" i="7"/>
  <c r="U16" i="7"/>
  <c r="R17" i="7"/>
  <c r="S17" i="7"/>
  <c r="T17" i="7"/>
  <c r="U17" i="7"/>
  <c r="R18" i="7"/>
  <c r="S18" i="7"/>
  <c r="T18" i="7"/>
  <c r="U18" i="7"/>
  <c r="R19" i="7"/>
  <c r="S19" i="7"/>
  <c r="T19" i="7"/>
  <c r="U19" i="7"/>
  <c r="R20" i="7"/>
  <c r="S20" i="7"/>
  <c r="T20" i="7"/>
  <c r="U20" i="7"/>
  <c r="M2" i="7"/>
  <c r="N2" i="7"/>
  <c r="O2" i="7"/>
  <c r="P2" i="7"/>
  <c r="M3" i="7"/>
  <c r="N3" i="7"/>
  <c r="O3" i="7"/>
  <c r="P3" i="7"/>
  <c r="M4" i="7"/>
  <c r="N4" i="7"/>
  <c r="O4" i="7"/>
  <c r="P4" i="7"/>
  <c r="M5" i="7"/>
  <c r="N5" i="7"/>
  <c r="O5" i="7"/>
  <c r="P5" i="7"/>
  <c r="M6" i="7"/>
  <c r="N6" i="7"/>
  <c r="O6" i="7"/>
  <c r="P6" i="7"/>
  <c r="M7" i="7"/>
  <c r="N7" i="7"/>
  <c r="O7" i="7"/>
  <c r="P7" i="7"/>
  <c r="M8" i="7"/>
  <c r="N8" i="7"/>
  <c r="O8" i="7"/>
  <c r="P8" i="7"/>
  <c r="M9" i="7"/>
  <c r="N9" i="7"/>
  <c r="O9" i="7"/>
  <c r="P9" i="7"/>
  <c r="M10" i="7"/>
  <c r="N10" i="7"/>
  <c r="O10" i="7"/>
  <c r="P10" i="7"/>
  <c r="M11" i="7"/>
  <c r="N11" i="7"/>
  <c r="O11" i="7"/>
  <c r="P11" i="7"/>
  <c r="M12" i="7"/>
  <c r="N12" i="7"/>
  <c r="O12" i="7"/>
  <c r="P12" i="7"/>
  <c r="M13" i="7"/>
  <c r="N13" i="7"/>
  <c r="O13" i="7"/>
  <c r="P13" i="7"/>
  <c r="M14" i="7"/>
  <c r="N14" i="7"/>
  <c r="O14" i="7"/>
  <c r="P14" i="7"/>
  <c r="M15" i="7"/>
  <c r="N15" i="7"/>
  <c r="O15" i="7"/>
  <c r="P15" i="7"/>
  <c r="M16" i="7"/>
  <c r="N16" i="7"/>
  <c r="O16" i="7"/>
  <c r="P16" i="7"/>
  <c r="M17" i="7"/>
  <c r="N17" i="7"/>
  <c r="O17" i="7"/>
  <c r="P17" i="7"/>
  <c r="M18" i="7"/>
  <c r="N18" i="7"/>
  <c r="O18" i="7"/>
  <c r="P18" i="7"/>
  <c r="M19" i="7"/>
  <c r="N19" i="7"/>
  <c r="O19" i="7"/>
  <c r="P19" i="7"/>
  <c r="M20" i="7"/>
  <c r="N20" i="7"/>
  <c r="O20" i="7"/>
  <c r="P20" i="7"/>
  <c r="T1" i="7"/>
  <c r="S1" i="7"/>
  <c r="R1" i="7"/>
  <c r="P1" i="7"/>
  <c r="O1" i="7"/>
  <c r="N1" i="7"/>
  <c r="M1" i="7"/>
  <c r="E2" i="7"/>
  <c r="F2" i="7"/>
  <c r="E3" i="7"/>
  <c r="F3" i="7"/>
  <c r="E4" i="7"/>
  <c r="F4" i="7"/>
  <c r="E5" i="7"/>
  <c r="F5" i="7"/>
  <c r="E6" i="7"/>
  <c r="F6" i="7"/>
  <c r="E7" i="7"/>
  <c r="F7" i="7"/>
  <c r="E8" i="7"/>
  <c r="F8" i="7"/>
  <c r="E9" i="7"/>
  <c r="F9" i="7"/>
  <c r="E10" i="7"/>
  <c r="F10" i="7"/>
  <c r="E11" i="7"/>
  <c r="F11" i="7"/>
  <c r="E12" i="7"/>
  <c r="F12" i="7"/>
  <c r="E13" i="7"/>
  <c r="F13" i="7"/>
  <c r="E14" i="7"/>
  <c r="F14" i="7"/>
  <c r="E15" i="7"/>
  <c r="F15" i="7"/>
  <c r="E16" i="7"/>
  <c r="F16" i="7"/>
  <c r="E17" i="7"/>
  <c r="F17" i="7"/>
  <c r="E18" i="7"/>
  <c r="F18" i="7"/>
  <c r="E19" i="7"/>
  <c r="F19" i="7"/>
  <c r="E20" i="7"/>
  <c r="F20" i="7"/>
  <c r="F1" i="7"/>
  <c r="E1" i="7"/>
  <c r="H2" i="7"/>
  <c r="I2" i="7"/>
  <c r="J2" i="7"/>
  <c r="K2" i="7"/>
  <c r="H3" i="7"/>
  <c r="I3" i="7"/>
  <c r="J3" i="7"/>
  <c r="K3" i="7"/>
  <c r="H4" i="7"/>
  <c r="I4" i="7"/>
  <c r="J4" i="7"/>
  <c r="K4" i="7"/>
  <c r="H5" i="7"/>
  <c r="I5" i="7"/>
  <c r="J5" i="7"/>
  <c r="K5" i="7"/>
  <c r="H6" i="7"/>
  <c r="I6" i="7"/>
  <c r="J6" i="7"/>
  <c r="K6" i="7"/>
  <c r="H7" i="7"/>
  <c r="I7" i="7"/>
  <c r="J7" i="7"/>
  <c r="K7" i="7"/>
  <c r="H8" i="7"/>
  <c r="I8" i="7"/>
  <c r="J8" i="7"/>
  <c r="K8" i="7"/>
  <c r="H9" i="7"/>
  <c r="I9" i="7"/>
  <c r="J9" i="7"/>
  <c r="K9" i="7"/>
  <c r="H10" i="7"/>
  <c r="I10" i="7"/>
  <c r="J10" i="7"/>
  <c r="K10" i="7"/>
  <c r="H11" i="7"/>
  <c r="I11" i="7"/>
  <c r="J11" i="7"/>
  <c r="K11" i="7"/>
  <c r="H12" i="7"/>
  <c r="I12" i="7"/>
  <c r="J12" i="7"/>
  <c r="K12" i="7"/>
  <c r="H13" i="7"/>
  <c r="I13" i="7"/>
  <c r="J13" i="7"/>
  <c r="K13" i="7"/>
  <c r="H14" i="7"/>
  <c r="I14" i="7"/>
  <c r="J14" i="7"/>
  <c r="K14" i="7"/>
  <c r="H15" i="7"/>
  <c r="I15" i="7"/>
  <c r="J15" i="7"/>
  <c r="K15" i="7"/>
  <c r="H16" i="7"/>
  <c r="I16" i="7"/>
  <c r="J16" i="7"/>
  <c r="K16" i="7"/>
  <c r="H17" i="7"/>
  <c r="I17" i="7"/>
  <c r="J17" i="7"/>
  <c r="K17" i="7"/>
  <c r="H18" i="7"/>
  <c r="I18" i="7"/>
  <c r="J18" i="7"/>
  <c r="K18" i="7"/>
  <c r="H19" i="7"/>
  <c r="I19" i="7"/>
  <c r="J19" i="7"/>
  <c r="K19" i="7"/>
  <c r="H20" i="7"/>
  <c r="I20" i="7"/>
  <c r="J20" i="7"/>
  <c r="K20" i="7"/>
  <c r="K1" i="7"/>
  <c r="J1" i="7"/>
  <c r="I1" i="7"/>
  <c r="H1" i="7"/>
  <c r="C21" i="7" l="1"/>
  <c r="E21" i="7"/>
  <c r="F21" i="7"/>
  <c r="D21" i="7"/>
  <c r="Z21" i="7"/>
  <c r="W21" i="7"/>
  <c r="X21" i="7"/>
  <c r="Y21" i="7"/>
  <c r="X23" i="7" l="1"/>
  <c r="X26" i="7" s="1"/>
  <c r="D50" i="1" s="1"/>
  <c r="T21" i="7"/>
  <c r="S21" i="7"/>
  <c r="R21" i="7"/>
  <c r="U21" i="7"/>
  <c r="I21" i="7"/>
  <c r="N21" i="7"/>
  <c r="M21" i="7"/>
  <c r="P21" i="7"/>
  <c r="K21" i="7"/>
  <c r="J21" i="7"/>
  <c r="O21" i="7"/>
  <c r="H21" i="7"/>
  <c r="S23" i="7" l="1"/>
  <c r="S26" i="7" s="1"/>
  <c r="D49" i="1" s="1"/>
  <c r="N23" i="7"/>
  <c r="N26" i="7" s="1"/>
  <c r="D48" i="1" s="1"/>
  <c r="D23" i="7"/>
  <c r="D26" i="7" s="1"/>
  <c r="D46" i="1" s="1"/>
  <c r="I23" i="7"/>
  <c r="I26" i="7" s="1"/>
  <c r="D47" i="1" s="1"/>
  <c r="G17" i="1"/>
  <c r="C2" i="3" l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J22" i="4" l="1"/>
  <c r="K22" i="4"/>
  <c r="L22" i="4"/>
  <c r="M22" i="4"/>
  <c r="J23" i="4"/>
  <c r="K23" i="4"/>
  <c r="L23" i="4"/>
  <c r="M23" i="4"/>
  <c r="J24" i="4"/>
  <c r="K24" i="4"/>
  <c r="L24" i="4"/>
  <c r="M24" i="4"/>
  <c r="J25" i="4"/>
  <c r="K25" i="4"/>
  <c r="L25" i="4"/>
  <c r="M25" i="4"/>
  <c r="J26" i="4"/>
  <c r="K26" i="4"/>
  <c r="L26" i="4"/>
  <c r="M26" i="4"/>
  <c r="J27" i="4"/>
  <c r="K27" i="4"/>
  <c r="L27" i="4"/>
  <c r="M27" i="4"/>
  <c r="M14" i="1" l="1"/>
  <c r="B5" i="1"/>
  <c r="G4" i="3" s="1"/>
  <c r="B6" i="1"/>
  <c r="T3" i="3" s="1"/>
  <c r="B4" i="1"/>
  <c r="S3" i="3" s="1"/>
  <c r="D14" i="1"/>
  <c r="I14" i="1"/>
  <c r="M13" i="1"/>
  <c r="I13" i="1"/>
  <c r="D13" i="1"/>
  <c r="T18" i="3" l="1"/>
  <c r="T2" i="3"/>
  <c r="T14" i="3"/>
  <c r="T10" i="3"/>
  <c r="T21" i="3"/>
  <c r="T6" i="3"/>
  <c r="T17" i="3"/>
  <c r="T13" i="3"/>
  <c r="T9" i="3"/>
  <c r="T5" i="3"/>
  <c r="T20" i="3"/>
  <c r="T16" i="3"/>
  <c r="T12" i="3"/>
  <c r="T8" i="3"/>
  <c r="T4" i="3"/>
  <c r="T19" i="3"/>
  <c r="T15" i="3"/>
  <c r="T11" i="3"/>
  <c r="T7" i="3"/>
  <c r="G17" i="3"/>
  <c r="G9" i="3"/>
  <c r="G20" i="3"/>
  <c r="G12" i="3"/>
  <c r="G8" i="3"/>
  <c r="G19" i="3"/>
  <c r="G15" i="3"/>
  <c r="G11" i="3"/>
  <c r="G7" i="3"/>
  <c r="G3" i="3"/>
  <c r="G18" i="3"/>
  <c r="G14" i="3"/>
  <c r="G10" i="3"/>
  <c r="G6" i="3"/>
  <c r="G2" i="3"/>
  <c r="G21" i="3"/>
  <c r="G13" i="3"/>
  <c r="G5" i="3"/>
  <c r="G16" i="3"/>
  <c r="S21" i="3"/>
  <c r="S13" i="3"/>
  <c r="S5" i="3"/>
  <c r="S18" i="3"/>
  <c r="S10" i="3"/>
  <c r="S2" i="3"/>
  <c r="S17" i="3"/>
  <c r="S9" i="3"/>
  <c r="S14" i="3"/>
  <c r="S6" i="3"/>
  <c r="S20" i="3"/>
  <c r="S16" i="3"/>
  <c r="S12" i="3"/>
  <c r="S8" i="3"/>
  <c r="S4" i="3"/>
  <c r="S19" i="3"/>
  <c r="S15" i="3"/>
  <c r="S11" i="3"/>
  <c r="S7" i="3"/>
  <c r="C1" i="5" l="1"/>
  <c r="D1" i="5"/>
  <c r="E1" i="5"/>
  <c r="F1" i="5"/>
  <c r="G1" i="5"/>
  <c r="H1" i="5"/>
  <c r="I1" i="5"/>
  <c r="J1" i="5"/>
  <c r="K1" i="5"/>
  <c r="L1" i="5"/>
  <c r="M1" i="5"/>
  <c r="N1" i="5"/>
  <c r="O1" i="5"/>
  <c r="P1" i="5"/>
  <c r="Q1" i="5"/>
  <c r="R1" i="5"/>
  <c r="S1" i="5"/>
  <c r="T1" i="5"/>
  <c r="U1" i="5"/>
  <c r="B1" i="5"/>
  <c r="A1" i="5"/>
  <c r="U2" i="3" l="1"/>
  <c r="U3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N22" i="4" l="1"/>
  <c r="N23" i="4"/>
  <c r="N24" i="4"/>
  <c r="N25" i="4"/>
  <c r="N26" i="4"/>
  <c r="N27" i="4"/>
  <c r="N21" i="3" l="1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E4" i="3" l="1"/>
  <c r="F4" i="3"/>
  <c r="M4" i="3"/>
  <c r="O4" i="3"/>
  <c r="P4" i="3"/>
  <c r="Q4" i="3"/>
  <c r="R4" i="3"/>
  <c r="I42" i="1"/>
  <c r="J21" i="4" l="1"/>
  <c r="K21" i="4"/>
  <c r="L21" i="4"/>
  <c r="M21" i="4"/>
  <c r="N21" i="4"/>
  <c r="A21" i="3"/>
  <c r="I26" i="1"/>
  <c r="I27" i="1"/>
  <c r="I28" i="1"/>
  <c r="I29" i="1"/>
  <c r="A7" i="7" s="1"/>
  <c r="I30" i="1"/>
  <c r="I31" i="1"/>
  <c r="I32" i="1"/>
  <c r="I33" i="1"/>
  <c r="I34" i="1"/>
  <c r="I35" i="1"/>
  <c r="A13" i="7" s="1"/>
  <c r="I36" i="1"/>
  <c r="I37" i="1"/>
  <c r="A15" i="7" s="1"/>
  <c r="I38" i="1"/>
  <c r="I39" i="1"/>
  <c r="I40" i="1"/>
  <c r="I41" i="1"/>
  <c r="I25" i="1"/>
  <c r="I24" i="1"/>
  <c r="I23" i="1"/>
  <c r="J3" i="4" l="1"/>
  <c r="A2" i="7"/>
  <c r="A1" i="7"/>
  <c r="A21" i="7" s="1"/>
  <c r="A27" i="7" s="1"/>
  <c r="D45" i="1" s="1"/>
  <c r="J19" i="4"/>
  <c r="K19" i="4"/>
  <c r="L19" i="4"/>
  <c r="M19" i="4"/>
  <c r="J15" i="4"/>
  <c r="K15" i="4"/>
  <c r="L15" i="4"/>
  <c r="M15" i="4"/>
  <c r="J11" i="4"/>
  <c r="K11" i="4"/>
  <c r="L11" i="4"/>
  <c r="M11" i="4"/>
  <c r="J7" i="4"/>
  <c r="K7" i="4"/>
  <c r="L7" i="4"/>
  <c r="M7" i="4"/>
  <c r="J18" i="4"/>
  <c r="K18" i="4"/>
  <c r="L18" i="4"/>
  <c r="M18" i="4"/>
  <c r="J14" i="4"/>
  <c r="K14" i="4"/>
  <c r="L14" i="4"/>
  <c r="M14" i="4"/>
  <c r="J6" i="4"/>
  <c r="K6" i="4"/>
  <c r="L6" i="4"/>
  <c r="M6" i="4"/>
  <c r="J17" i="4"/>
  <c r="K17" i="4"/>
  <c r="L17" i="4"/>
  <c r="M17" i="4"/>
  <c r="J13" i="4"/>
  <c r="K13" i="4"/>
  <c r="L13" i="4"/>
  <c r="M13" i="4"/>
  <c r="J9" i="4"/>
  <c r="K9" i="4"/>
  <c r="L9" i="4"/>
  <c r="M9" i="4"/>
  <c r="J20" i="4"/>
  <c r="K20" i="4"/>
  <c r="L20" i="4"/>
  <c r="M20" i="4"/>
  <c r="J16" i="4"/>
  <c r="K16" i="4"/>
  <c r="L16" i="4"/>
  <c r="M16" i="4"/>
  <c r="J12" i="4"/>
  <c r="K12" i="4"/>
  <c r="L12" i="4"/>
  <c r="M12" i="4"/>
  <c r="J8" i="4"/>
  <c r="M8" i="4"/>
  <c r="K8" i="4"/>
  <c r="L8" i="4"/>
  <c r="J2" i="4"/>
  <c r="N2" i="4"/>
  <c r="J10" i="4"/>
  <c r="K10" i="4"/>
  <c r="L10" i="4"/>
  <c r="M10" i="4"/>
  <c r="J5" i="4"/>
  <c r="K5" i="4"/>
  <c r="L5" i="4"/>
  <c r="M5" i="4"/>
  <c r="L2" i="4"/>
  <c r="K2" i="4"/>
  <c r="M2" i="4"/>
  <c r="J4" i="4"/>
  <c r="K4" i="4"/>
  <c r="L4" i="4"/>
  <c r="M4" i="4"/>
  <c r="K3" i="4"/>
  <c r="L3" i="4"/>
  <c r="M3" i="4"/>
  <c r="A17" i="3"/>
  <c r="N17" i="4"/>
  <c r="N13" i="4"/>
  <c r="N9" i="4"/>
  <c r="N20" i="4"/>
  <c r="N16" i="4"/>
  <c r="N12" i="4"/>
  <c r="N8" i="4"/>
  <c r="N19" i="4"/>
  <c r="N15" i="4"/>
  <c r="N11" i="4"/>
  <c r="N18" i="4"/>
  <c r="N14" i="4"/>
  <c r="N10" i="4"/>
  <c r="N6" i="4"/>
  <c r="N5" i="4"/>
  <c r="D21" i="5"/>
  <c r="H21" i="5"/>
  <c r="L21" i="5"/>
  <c r="P21" i="5"/>
  <c r="T21" i="5"/>
  <c r="C21" i="5"/>
  <c r="G21" i="5"/>
  <c r="K21" i="5"/>
  <c r="O21" i="5"/>
  <c r="S21" i="5"/>
  <c r="B21" i="5"/>
  <c r="J21" i="5"/>
  <c r="R21" i="5"/>
  <c r="F21" i="5"/>
  <c r="N21" i="5"/>
  <c r="E21" i="5"/>
  <c r="M21" i="5"/>
  <c r="U21" i="5"/>
  <c r="Q21" i="5"/>
  <c r="A21" i="5"/>
  <c r="I21" i="5"/>
  <c r="N3" i="4"/>
  <c r="N4" i="4"/>
  <c r="N7" i="4"/>
  <c r="A2" i="3"/>
  <c r="A20" i="3"/>
  <c r="A12" i="3"/>
  <c r="A3" i="3"/>
  <c r="A18" i="3"/>
  <c r="A14" i="3"/>
  <c r="A10" i="3"/>
  <c r="A6" i="3"/>
  <c r="A4" i="3"/>
  <c r="A13" i="3"/>
  <c r="A9" i="3"/>
  <c r="A5" i="3"/>
  <c r="A16" i="3"/>
  <c r="A8" i="3"/>
  <c r="A19" i="3"/>
  <c r="A15" i="3"/>
  <c r="A11" i="3"/>
  <c r="A7" i="3"/>
  <c r="D17" i="5" l="1"/>
  <c r="T17" i="5"/>
  <c r="O17" i="5"/>
  <c r="J17" i="5"/>
  <c r="Q17" i="5"/>
  <c r="U17" i="5"/>
  <c r="G17" i="5"/>
  <c r="F17" i="5"/>
  <c r="R17" i="5"/>
  <c r="P17" i="5"/>
  <c r="K17" i="5"/>
  <c r="N17" i="5"/>
  <c r="I17" i="5"/>
  <c r="E17" i="5"/>
  <c r="H17" i="5"/>
  <c r="C17" i="5"/>
  <c r="S17" i="5"/>
  <c r="M17" i="5"/>
  <c r="B17" i="5"/>
  <c r="L17" i="5"/>
  <c r="A17" i="5"/>
  <c r="U7" i="5"/>
  <c r="A7" i="5"/>
  <c r="I7" i="5"/>
  <c r="N7" i="5"/>
  <c r="H7" i="5"/>
  <c r="L7" i="5"/>
  <c r="J7" i="5"/>
  <c r="K7" i="5"/>
  <c r="D13" i="5"/>
  <c r="H13" i="5"/>
  <c r="L13" i="5"/>
  <c r="P13" i="5"/>
  <c r="T13" i="5"/>
  <c r="C13" i="5"/>
  <c r="G13" i="5"/>
  <c r="K13" i="5"/>
  <c r="O13" i="5"/>
  <c r="S13" i="5"/>
  <c r="B13" i="5"/>
  <c r="J13" i="5"/>
  <c r="R13" i="5"/>
  <c r="N13" i="5"/>
  <c r="A13" i="5"/>
  <c r="Q13" i="5"/>
  <c r="E13" i="5"/>
  <c r="M13" i="5"/>
  <c r="U13" i="5"/>
  <c r="F13" i="5"/>
  <c r="I13" i="5"/>
  <c r="A20" i="5"/>
  <c r="E20" i="5"/>
  <c r="I20" i="5"/>
  <c r="M20" i="5"/>
  <c r="Q20" i="5"/>
  <c r="U20" i="5"/>
  <c r="D20" i="5"/>
  <c r="H20" i="5"/>
  <c r="L20" i="5"/>
  <c r="P20" i="5"/>
  <c r="T20" i="5"/>
  <c r="G20" i="5"/>
  <c r="O20" i="5"/>
  <c r="K20" i="5"/>
  <c r="B20" i="5"/>
  <c r="J20" i="5"/>
  <c r="R20" i="5"/>
  <c r="C20" i="5"/>
  <c r="S20" i="5"/>
  <c r="F20" i="5"/>
  <c r="N20" i="5"/>
  <c r="A16" i="5"/>
  <c r="I16" i="5"/>
  <c r="M16" i="5"/>
  <c r="Q16" i="5"/>
  <c r="H16" i="5"/>
  <c r="L16" i="5"/>
  <c r="C16" i="5"/>
  <c r="K16" i="5"/>
  <c r="S16" i="5"/>
  <c r="R16" i="5"/>
  <c r="F16" i="5"/>
  <c r="N16" i="5"/>
  <c r="G16" i="5"/>
  <c r="J16" i="5"/>
  <c r="C18" i="5"/>
  <c r="G18" i="5"/>
  <c r="K18" i="5"/>
  <c r="O18" i="5"/>
  <c r="S18" i="5"/>
  <c r="B18" i="5"/>
  <c r="F18" i="5"/>
  <c r="J18" i="5"/>
  <c r="N18" i="5"/>
  <c r="R18" i="5"/>
  <c r="A18" i="5"/>
  <c r="I18" i="5"/>
  <c r="Q18" i="5"/>
  <c r="E18" i="5"/>
  <c r="U18" i="5"/>
  <c r="P18" i="5"/>
  <c r="D18" i="5"/>
  <c r="L18" i="5"/>
  <c r="T18" i="5"/>
  <c r="M18" i="5"/>
  <c r="H18" i="5"/>
  <c r="B15" i="5"/>
  <c r="F15" i="5"/>
  <c r="J15" i="5"/>
  <c r="N15" i="5"/>
  <c r="R15" i="5"/>
  <c r="A15" i="5"/>
  <c r="E15" i="5"/>
  <c r="I15" i="5"/>
  <c r="M15" i="5"/>
  <c r="Q15" i="5"/>
  <c r="U15" i="5"/>
  <c r="H15" i="5"/>
  <c r="P15" i="5"/>
  <c r="D15" i="5"/>
  <c r="T15" i="5"/>
  <c r="G15" i="5"/>
  <c r="C15" i="5"/>
  <c r="K15" i="5"/>
  <c r="S15" i="5"/>
  <c r="L15" i="5"/>
  <c r="O15" i="5"/>
  <c r="J6" i="5"/>
  <c r="U6" i="5"/>
  <c r="A6" i="5"/>
  <c r="I6" i="5"/>
  <c r="N6" i="5"/>
  <c r="H6" i="5"/>
  <c r="L6" i="5"/>
  <c r="K6" i="5"/>
  <c r="U3" i="5"/>
  <c r="A3" i="5"/>
  <c r="I3" i="5"/>
  <c r="N3" i="5"/>
  <c r="H3" i="5"/>
  <c r="J3" i="5"/>
  <c r="L3" i="5"/>
  <c r="K3" i="5"/>
  <c r="B19" i="5"/>
  <c r="F19" i="5"/>
  <c r="J19" i="5"/>
  <c r="N19" i="5"/>
  <c r="R19" i="5"/>
  <c r="A19" i="5"/>
  <c r="E19" i="5"/>
  <c r="I19" i="5"/>
  <c r="M19" i="5"/>
  <c r="Q19" i="5"/>
  <c r="U19" i="5"/>
  <c r="D19" i="5"/>
  <c r="L19" i="5"/>
  <c r="T19" i="5"/>
  <c r="P19" i="5"/>
  <c r="G19" i="5"/>
  <c r="O19" i="5"/>
  <c r="H19" i="5"/>
  <c r="C19" i="5"/>
  <c r="K19" i="5"/>
  <c r="S19" i="5"/>
  <c r="L9" i="5"/>
  <c r="J9" i="5"/>
  <c r="I9" i="5"/>
  <c r="N9" i="5"/>
  <c r="A9" i="5"/>
  <c r="U9" i="5"/>
  <c r="H9" i="5"/>
  <c r="K9" i="5"/>
  <c r="J10" i="5"/>
  <c r="U10" i="5"/>
  <c r="A10" i="5"/>
  <c r="I10" i="5"/>
  <c r="N10" i="5"/>
  <c r="H10" i="5"/>
  <c r="L10" i="5"/>
  <c r="K10" i="5"/>
  <c r="I12" i="5"/>
  <c r="N12" i="5"/>
  <c r="H12" i="5"/>
  <c r="U12" i="5"/>
  <c r="L12" i="5"/>
  <c r="A12" i="5"/>
  <c r="J12" i="5"/>
  <c r="K12" i="5"/>
  <c r="H8" i="5"/>
  <c r="L8" i="5"/>
  <c r="N8" i="5"/>
  <c r="I8" i="5"/>
  <c r="U8" i="5"/>
  <c r="J8" i="5"/>
  <c r="A8" i="5"/>
  <c r="K8" i="5"/>
  <c r="C14" i="5"/>
  <c r="G14" i="5"/>
  <c r="K14" i="5"/>
  <c r="O14" i="5"/>
  <c r="S14" i="5"/>
  <c r="B14" i="5"/>
  <c r="F14" i="5"/>
  <c r="J14" i="5"/>
  <c r="N14" i="5"/>
  <c r="R14" i="5"/>
  <c r="E14" i="5"/>
  <c r="M14" i="5"/>
  <c r="U14" i="5"/>
  <c r="I14" i="5"/>
  <c r="L14" i="5"/>
  <c r="H14" i="5"/>
  <c r="P14" i="5"/>
  <c r="A14" i="5"/>
  <c r="Q14" i="5"/>
  <c r="D14" i="5"/>
  <c r="T14" i="5"/>
  <c r="U11" i="5"/>
  <c r="A11" i="5"/>
  <c r="I11" i="5"/>
  <c r="N11" i="5"/>
  <c r="H11" i="5"/>
  <c r="J11" i="5"/>
  <c r="L11" i="5"/>
  <c r="K11" i="5"/>
  <c r="H4" i="5"/>
  <c r="M4" i="5"/>
  <c r="Q4" i="5"/>
  <c r="F4" i="5"/>
  <c r="L4" i="5"/>
  <c r="P4" i="5"/>
  <c r="U4" i="5"/>
  <c r="J4" i="5"/>
  <c r="R4" i="5"/>
  <c r="A4" i="5"/>
  <c r="N4" i="5"/>
  <c r="E4" i="5"/>
  <c r="O4" i="5"/>
  <c r="I4" i="5"/>
  <c r="K4" i="5"/>
  <c r="C4" i="5"/>
  <c r="L2" i="5"/>
  <c r="H2" i="5"/>
  <c r="N2" i="5"/>
  <c r="A2" i="5"/>
  <c r="U2" i="5"/>
  <c r="J2" i="5"/>
  <c r="I2" i="5"/>
  <c r="K2" i="5"/>
  <c r="C2" i="5"/>
  <c r="L5" i="5"/>
  <c r="J5" i="5"/>
  <c r="A5" i="5"/>
  <c r="N5" i="5"/>
  <c r="U5" i="5"/>
  <c r="H5" i="5"/>
  <c r="I5" i="5"/>
  <c r="K5" i="5"/>
  <c r="R3" i="3"/>
  <c r="R3" i="5" s="1"/>
  <c r="R5" i="3"/>
  <c r="R5" i="5" s="1"/>
  <c r="R6" i="3"/>
  <c r="R6" i="5" s="1"/>
  <c r="R7" i="3"/>
  <c r="R7" i="5" s="1"/>
  <c r="R8" i="3"/>
  <c r="R8" i="5" s="1"/>
  <c r="R9" i="3"/>
  <c r="R9" i="5" s="1"/>
  <c r="R10" i="3"/>
  <c r="R10" i="5" s="1"/>
  <c r="R11" i="3"/>
  <c r="R11" i="5" s="1"/>
  <c r="R12" i="3"/>
  <c r="R12" i="5" s="1"/>
  <c r="R13" i="3"/>
  <c r="R14" i="3"/>
  <c r="R15" i="3"/>
  <c r="R16" i="3"/>
  <c r="R17" i="3"/>
  <c r="R18" i="3"/>
  <c r="R19" i="3"/>
  <c r="R20" i="3"/>
  <c r="R21" i="3"/>
  <c r="Q3" i="3"/>
  <c r="Q3" i="5" s="1"/>
  <c r="Q5" i="3"/>
  <c r="Q5" i="5" s="1"/>
  <c r="Q6" i="3"/>
  <c r="Q6" i="5" s="1"/>
  <c r="Q7" i="3"/>
  <c r="Q7" i="5" s="1"/>
  <c r="Q8" i="3"/>
  <c r="Q8" i="5" s="1"/>
  <c r="Q9" i="3"/>
  <c r="Q9" i="5" s="1"/>
  <c r="Q10" i="3"/>
  <c r="Q10" i="5" s="1"/>
  <c r="Q11" i="3"/>
  <c r="Q11" i="5" s="1"/>
  <c r="Q12" i="3"/>
  <c r="Q12" i="5" s="1"/>
  <c r="Q13" i="3"/>
  <c r="Q14" i="3"/>
  <c r="Q15" i="3"/>
  <c r="Q16" i="3"/>
  <c r="Q17" i="3"/>
  <c r="Q18" i="3"/>
  <c r="Q19" i="3"/>
  <c r="Q20" i="3"/>
  <c r="Q21" i="3"/>
  <c r="P3" i="3"/>
  <c r="P3" i="5" s="1"/>
  <c r="P5" i="3"/>
  <c r="P5" i="5" s="1"/>
  <c r="P6" i="3"/>
  <c r="P6" i="5" s="1"/>
  <c r="P7" i="3"/>
  <c r="P7" i="5" s="1"/>
  <c r="P8" i="3"/>
  <c r="P8" i="5" s="1"/>
  <c r="P9" i="3"/>
  <c r="P9" i="5" s="1"/>
  <c r="P10" i="3"/>
  <c r="P10" i="5" s="1"/>
  <c r="P11" i="3"/>
  <c r="P11" i="5" s="1"/>
  <c r="P12" i="3"/>
  <c r="P12" i="5" s="1"/>
  <c r="P13" i="3"/>
  <c r="P14" i="3"/>
  <c r="P15" i="3"/>
  <c r="P16" i="3"/>
  <c r="P16" i="5" s="1"/>
  <c r="P17" i="3"/>
  <c r="P18" i="3"/>
  <c r="P19" i="3"/>
  <c r="P20" i="3"/>
  <c r="P21" i="3"/>
  <c r="P2" i="3"/>
  <c r="P2" i="5" s="1"/>
  <c r="O3" i="3"/>
  <c r="O3" i="5" s="1"/>
  <c r="O5" i="3"/>
  <c r="O5" i="5" s="1"/>
  <c r="O6" i="3"/>
  <c r="O6" i="5" s="1"/>
  <c r="O7" i="3"/>
  <c r="O7" i="5" s="1"/>
  <c r="O8" i="3"/>
  <c r="O8" i="5" s="1"/>
  <c r="O9" i="3"/>
  <c r="O9" i="5" s="1"/>
  <c r="O10" i="3"/>
  <c r="O10" i="5" s="1"/>
  <c r="O11" i="3"/>
  <c r="O11" i="5" s="1"/>
  <c r="O12" i="3"/>
  <c r="O12" i="5" s="1"/>
  <c r="O13" i="3"/>
  <c r="O14" i="3"/>
  <c r="O15" i="3"/>
  <c r="O16" i="3"/>
  <c r="O16" i="5" s="1"/>
  <c r="O17" i="3"/>
  <c r="O18" i="3"/>
  <c r="O19" i="3"/>
  <c r="O20" i="3"/>
  <c r="O21" i="3"/>
  <c r="O2" i="3"/>
  <c r="O2" i="5" s="1"/>
  <c r="M3" i="3"/>
  <c r="M3" i="5" s="1"/>
  <c r="M5" i="3"/>
  <c r="M5" i="5" s="1"/>
  <c r="M6" i="3"/>
  <c r="M6" i="5" s="1"/>
  <c r="M7" i="3"/>
  <c r="M7" i="5" s="1"/>
  <c r="M8" i="3"/>
  <c r="M8" i="5" s="1"/>
  <c r="M9" i="3"/>
  <c r="M9" i="5" s="1"/>
  <c r="M10" i="3"/>
  <c r="M10" i="5" s="1"/>
  <c r="M11" i="3"/>
  <c r="M11" i="5" s="1"/>
  <c r="M12" i="3"/>
  <c r="M12" i="5" s="1"/>
  <c r="M13" i="3"/>
  <c r="M14" i="3"/>
  <c r="M15" i="3"/>
  <c r="M16" i="3"/>
  <c r="M17" i="3"/>
  <c r="M18" i="3"/>
  <c r="M19" i="3"/>
  <c r="M20" i="3"/>
  <c r="M21" i="3"/>
  <c r="M2" i="3"/>
  <c r="M2" i="5" s="1"/>
  <c r="F21" i="3"/>
  <c r="E21" i="3"/>
  <c r="C12" i="5" l="1"/>
  <c r="C3" i="5"/>
  <c r="C11" i="5"/>
  <c r="C7" i="5"/>
  <c r="C10" i="5"/>
  <c r="C6" i="5"/>
  <c r="C9" i="5"/>
  <c r="C5" i="5"/>
  <c r="C8" i="5"/>
  <c r="T3" i="5"/>
  <c r="T7" i="5"/>
  <c r="T4" i="5"/>
  <c r="T5" i="5"/>
  <c r="T11" i="5"/>
  <c r="T8" i="5"/>
  <c r="T9" i="5"/>
  <c r="T2" i="5"/>
  <c r="T12" i="5"/>
  <c r="T6" i="5"/>
  <c r="T10" i="5"/>
  <c r="S3" i="5"/>
  <c r="S4" i="5"/>
  <c r="S2" i="5"/>
  <c r="S6" i="5"/>
  <c r="S10" i="5"/>
  <c r="S8" i="5"/>
  <c r="S12" i="5"/>
  <c r="S9" i="5"/>
  <c r="S5" i="5"/>
  <c r="S11" i="5"/>
  <c r="S7" i="5"/>
  <c r="E43" i="1"/>
  <c r="F20" i="3" l="1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F12" i="5" s="1"/>
  <c r="E12" i="3"/>
  <c r="E12" i="5" s="1"/>
  <c r="F11" i="3"/>
  <c r="F11" i="5" s="1"/>
  <c r="E11" i="3"/>
  <c r="E11" i="5" s="1"/>
  <c r="F10" i="3"/>
  <c r="F10" i="5" s="1"/>
  <c r="E10" i="3"/>
  <c r="E10" i="5" s="1"/>
  <c r="F9" i="3"/>
  <c r="F9" i="5" s="1"/>
  <c r="E9" i="3"/>
  <c r="E9" i="5" s="1"/>
  <c r="F8" i="3"/>
  <c r="F8" i="5" s="1"/>
  <c r="E8" i="3"/>
  <c r="E8" i="5" s="1"/>
  <c r="F7" i="3"/>
  <c r="F7" i="5" s="1"/>
  <c r="E7" i="3"/>
  <c r="E7" i="5" s="1"/>
  <c r="F6" i="3"/>
  <c r="F6" i="5" s="1"/>
  <c r="E6" i="3"/>
  <c r="E6" i="5" s="1"/>
  <c r="F5" i="3"/>
  <c r="F5" i="5" s="1"/>
  <c r="E5" i="3"/>
  <c r="E5" i="5" s="1"/>
  <c r="F3" i="3"/>
  <c r="F3" i="5" s="1"/>
  <c r="E3" i="3"/>
  <c r="E3" i="5" s="1"/>
  <c r="R2" i="3"/>
  <c r="R2" i="5" s="1"/>
  <c r="Q2" i="3"/>
  <c r="Q2" i="5" s="1"/>
  <c r="F2" i="3"/>
  <c r="F2" i="5" s="1"/>
  <c r="E2" i="3"/>
  <c r="E2" i="5" s="1"/>
  <c r="B7" i="3"/>
  <c r="D7" i="3" s="1"/>
  <c r="B21" i="3"/>
  <c r="D21" i="3" s="1"/>
  <c r="B6" i="3"/>
  <c r="D6" i="3" s="1"/>
  <c r="B20" i="3"/>
  <c r="D20" i="3" s="1"/>
  <c r="B12" i="3"/>
  <c r="D12" i="3" s="1"/>
  <c r="B4" i="3"/>
  <c r="D4" i="3" s="1"/>
  <c r="B11" i="3"/>
  <c r="D11" i="3" s="1"/>
  <c r="G3" i="5"/>
  <c r="B19" i="3"/>
  <c r="D19" i="3" s="1"/>
  <c r="B8" i="3"/>
  <c r="D8" i="3" s="1"/>
  <c r="B15" i="3"/>
  <c r="D15" i="3" s="1"/>
  <c r="B18" i="3"/>
  <c r="D18" i="3" s="1"/>
  <c r="G10" i="5"/>
  <c r="G9" i="5"/>
  <c r="B16" i="3"/>
  <c r="B17" i="3"/>
  <c r="D17" i="3" s="1"/>
  <c r="B14" i="3"/>
  <c r="D14" i="3" s="1"/>
  <c r="G5" i="5"/>
  <c r="G2" i="5"/>
  <c r="B13" i="3"/>
  <c r="D13" i="3" s="1"/>
  <c r="E16" i="5" l="1"/>
  <c r="U16" i="5"/>
  <c r="D16" i="3"/>
  <c r="B16" i="5"/>
  <c r="B2" i="3"/>
  <c r="B9" i="3"/>
  <c r="B9" i="5" s="1"/>
  <c r="G11" i="5"/>
  <c r="G12" i="5"/>
  <c r="B5" i="3"/>
  <c r="B10" i="3"/>
  <c r="B3" i="3"/>
  <c r="B3" i="5" s="1"/>
  <c r="G8" i="5"/>
  <c r="G4" i="5"/>
  <c r="B12" i="5"/>
  <c r="D12" i="5"/>
  <c r="B6" i="5"/>
  <c r="D6" i="5"/>
  <c r="B11" i="5"/>
  <c r="D11" i="5"/>
  <c r="B4" i="5"/>
  <c r="D4" i="5"/>
  <c r="D8" i="5"/>
  <c r="B8" i="5"/>
  <c r="D7" i="5"/>
  <c r="B7" i="5"/>
  <c r="G7" i="5"/>
  <c r="G6" i="5"/>
  <c r="D16" i="5" l="1"/>
  <c r="T16" i="5"/>
  <c r="D3" i="3"/>
  <c r="D3" i="5" s="1"/>
  <c r="D9" i="3"/>
  <c r="D9" i="5" s="1"/>
  <c r="B2" i="5"/>
  <c r="D2" i="3"/>
  <c r="D2" i="5" s="1"/>
  <c r="D10" i="3"/>
  <c r="D10" i="5" s="1"/>
  <c r="B5" i="5"/>
  <c r="D5" i="3"/>
  <c r="D5" i="5" s="1"/>
  <c r="B10" i="5"/>
</calcChain>
</file>

<file path=xl/connections.xml><?xml version="1.0" encoding="utf-8"?>
<connections xmlns="http://schemas.openxmlformats.org/spreadsheetml/2006/main">
  <connection id="1" sourceFile="C:\Users\miro\Documents\A_FORMULAR\FORMULAR_WEB\PRENOS_CSV.xlsx" odcFile="C:\Users\miro\Documents\Zdroje údajov\PRENOS_CSV Hárok1$.odc" keepAlive="1" name="PRENOS_CSV Hárok1$" type="5" refreshedVersion="0" new="1" background="1">
    <dbPr connection="Provider=Microsoft.ACE.OLEDB.12.0;Password=&quot;&quot;;User ID=Admin;Data Source=C:\Users\miro\Documents\A_FORMULAR\FORMULAR_WEB\PRENOS_CSV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Hárok1$" commandType="3"/>
  </connection>
  <connection id="2" sourceFile="C:\Users\miro\Documents\A_FORMULAR\FORMULAR_WEB\PRENOS_CSV.xlsx" odcFile="C:\Users\miro\Documents\Zdroje údajov\PRENOS_CSV Hárok1$.odc" keepAlive="1" name="PRENOS_CSV Hárok1$1" type="5" refreshedVersion="0" new="1" background="1">
    <dbPr connection="Provider=Microsoft.ACE.OLEDB.12.0;Password=&quot;&quot;;User ID=Admin;Data Source=C:\Users\miro\Documents\A_FORMULAR\FORMULAR_WEB\PRENOS_CSV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Hárok1$" commandType="3"/>
  </connection>
</connections>
</file>

<file path=xl/sharedStrings.xml><?xml version="1.0" encoding="utf-8"?>
<sst xmlns="http://schemas.openxmlformats.org/spreadsheetml/2006/main" count="632" uniqueCount="275">
  <si>
    <t xml:space="preserve">Dodávateľ : </t>
  </si>
  <si>
    <t>počet</t>
  </si>
  <si>
    <t>šírka</t>
  </si>
  <si>
    <t>dĺžka</t>
  </si>
  <si>
    <t xml:space="preserve">predná </t>
  </si>
  <si>
    <t>zadná</t>
  </si>
  <si>
    <t xml:space="preserve">ľavá </t>
  </si>
  <si>
    <t>pravá</t>
  </si>
  <si>
    <t>OLEPIŤ HRANU</t>
  </si>
  <si>
    <t xml:space="preserve">Podpis zákazníka : </t>
  </si>
  <si>
    <t>SPOLU dielcov</t>
  </si>
  <si>
    <t>PROFINEX, spol.s r.o. , Poprad</t>
  </si>
  <si>
    <t xml:space="preserve">OBJEDNÁVKA </t>
  </si>
  <si>
    <t>tel.: 0910 959 844 ,  0908 900 787</t>
  </si>
  <si>
    <t xml:space="preserve">Adresa  : </t>
  </si>
  <si>
    <t xml:space="preserve">e-mail : </t>
  </si>
  <si>
    <t xml:space="preserve">Bok - príklad dielca </t>
  </si>
  <si>
    <t>Qty</t>
  </si>
  <si>
    <t>article</t>
  </si>
  <si>
    <t>material</t>
  </si>
  <si>
    <t>partname</t>
  </si>
  <si>
    <t>width</t>
  </si>
  <si>
    <t>height</t>
  </si>
  <si>
    <t>rotation</t>
  </si>
  <si>
    <t>margin</t>
  </si>
  <si>
    <t>priority</t>
  </si>
  <si>
    <t>grainDirection</t>
  </si>
  <si>
    <t>description</t>
  </si>
  <si>
    <t>customer</t>
  </si>
  <si>
    <t>job</t>
  </si>
  <si>
    <t>materialEdge</t>
  </si>
  <si>
    <t>materialBoard</t>
  </si>
  <si>
    <t>thickness</t>
  </si>
  <si>
    <t>neotáčať diel</t>
  </si>
  <si>
    <t>ľubovoľne otočiť</t>
  </si>
  <si>
    <t>HRÚBKA</t>
  </si>
  <si>
    <t>TEXTÚRA</t>
  </si>
  <si>
    <t>nazovDielu</t>
  </si>
  <si>
    <t>Duplák</t>
  </si>
  <si>
    <t xml:space="preserve">Telefón : </t>
  </si>
  <si>
    <t>Objednávateľ :</t>
  </si>
  <si>
    <t>Orezanie okraja = 10 mm</t>
  </si>
  <si>
    <t>Hrúbka frézy (rezu) = 12 mm</t>
  </si>
  <si>
    <t xml:space="preserve"> </t>
  </si>
  <si>
    <t>HRANY</t>
  </si>
  <si>
    <t xml:space="preserve"> 2*hrúbka</t>
  </si>
  <si>
    <t>Senosan</t>
  </si>
  <si>
    <t>Stolová doska DUPLAK - príklad</t>
  </si>
  <si>
    <t xml:space="preserve">       Názov dielca</t>
  </si>
  <si>
    <t xml:space="preserve"> *Dátum dodania:</t>
  </si>
  <si>
    <t>2\42</t>
  </si>
  <si>
    <t>Biela 16</t>
  </si>
  <si>
    <t>Sivá 16</t>
  </si>
  <si>
    <t>18 mm</t>
  </si>
  <si>
    <t>10 mm</t>
  </si>
  <si>
    <t>Drevodekór</t>
  </si>
  <si>
    <t>Unifarba</t>
  </si>
  <si>
    <t>19 mm</t>
  </si>
  <si>
    <t>Ostatné</t>
  </si>
  <si>
    <t>16 mm</t>
  </si>
  <si>
    <t>3 mm</t>
  </si>
  <si>
    <t>doska</t>
  </si>
  <si>
    <t>hrúbka</t>
  </si>
  <si>
    <t>hrana</t>
  </si>
  <si>
    <t>Zadajte názov zákazky / výrobku :</t>
  </si>
  <si>
    <t>U999 ST19 Čierna</t>
  </si>
  <si>
    <t>U999 ST2 Čierna</t>
  </si>
  <si>
    <t>H3090 ST22 Shorewood</t>
  </si>
  <si>
    <t>W1100 ST9 Alpská biela</t>
  </si>
  <si>
    <t>H1511 ST15 Buk Bavaria</t>
  </si>
  <si>
    <t>H1615 ST9 Čerešňa Verona</t>
  </si>
  <si>
    <t>H3058 ST22 Wenge Mali</t>
  </si>
  <si>
    <t>U222 ST9 Krémovo béžová</t>
  </si>
  <si>
    <t>H1582 ST15 Buk Ellmau</t>
  </si>
  <si>
    <t>U337 ST9 Fuchsiovo ružová</t>
  </si>
  <si>
    <t>H1487 ST22 Borovica Bramberg</t>
  </si>
  <si>
    <t>DREVODEKORY</t>
  </si>
  <si>
    <t>KOMPLET</t>
  </si>
  <si>
    <t>UNIFARBA</t>
  </si>
  <si>
    <t>OSTATNÉ</t>
  </si>
  <si>
    <t>SENOSAN</t>
  </si>
  <si>
    <t>ZHODNÁ</t>
  </si>
  <si>
    <t>band3</t>
  </si>
  <si>
    <t>band1</t>
  </si>
  <si>
    <t>band4</t>
  </si>
  <si>
    <t>band2</t>
  </si>
  <si>
    <t xml:space="preserve">Dátum: </t>
  </si>
  <si>
    <t>Sololit Biely 3mm</t>
  </si>
  <si>
    <t>Biela žiarivá SCR 1982</t>
  </si>
  <si>
    <t>Capuchino SCR 7498</t>
  </si>
  <si>
    <t>Béžová SCR 7496</t>
  </si>
  <si>
    <t>Čierna SCR 8421</t>
  </si>
  <si>
    <t>Červená SCR 3362</t>
  </si>
  <si>
    <t>Fialová SCR 7548</t>
  </si>
  <si>
    <t>Tmavo šedá SCR 85382</t>
  </si>
  <si>
    <t>TOPMATT biela 1982</t>
  </si>
  <si>
    <t>TOPMATT arctic white 11082</t>
  </si>
  <si>
    <t xml:space="preserve">TOPMATT light grey 85468 </t>
  </si>
  <si>
    <t xml:space="preserve">TOPMATTdark grey 85383 </t>
  </si>
  <si>
    <t xml:space="preserve">TOPMATT black 8421 </t>
  </si>
  <si>
    <t xml:space="preserve">TOPMATT magnolia 7496 </t>
  </si>
  <si>
    <t xml:space="preserve">TOPMATT capuchino 7498 </t>
  </si>
  <si>
    <t>ABS 2mm</t>
  </si>
  <si>
    <t>ABS 0,5</t>
  </si>
  <si>
    <t>ABS 1</t>
  </si>
  <si>
    <t>m</t>
  </si>
  <si>
    <t>m2</t>
  </si>
  <si>
    <t>s orezom</t>
  </si>
  <si>
    <t>s rezervou</t>
  </si>
  <si>
    <t>PLOCHA</t>
  </si>
  <si>
    <t>ABS 0,5mm</t>
  </si>
  <si>
    <t>ABS 1mm</t>
  </si>
  <si>
    <t>ABS 1,3</t>
  </si>
  <si>
    <t>ABS 1,3mm</t>
  </si>
  <si>
    <t>ABS 2\42mm</t>
  </si>
  <si>
    <t>ABS 0,5mm :</t>
  </si>
  <si>
    <t>ABS 1mm :</t>
  </si>
  <si>
    <t>ABS 1,3 mm :</t>
  </si>
  <si>
    <t>ABS 2\42mm :</t>
  </si>
  <si>
    <r>
      <rPr>
        <b/>
        <sz val="8"/>
        <rFont val="Arial"/>
        <family val="2"/>
        <charset val="238"/>
      </rPr>
      <t xml:space="preserve">Duplák </t>
    </r>
    <r>
      <rPr>
        <sz val="8"/>
        <rFont val="Arial"/>
        <family val="2"/>
        <charset val="238"/>
      </rPr>
      <t>= zadajte počet duplákov, bude vyrobený 2-oj násobný počet dielov, ktoré sa zlepia</t>
    </r>
  </si>
  <si>
    <r>
      <rPr>
        <b/>
        <sz val="8"/>
        <rFont val="Arial"/>
        <family val="2"/>
        <charset val="238"/>
      </rPr>
      <t>Vyplnenie</t>
    </r>
    <r>
      <rPr>
        <sz val="8"/>
        <rFont val="Arial"/>
        <family val="2"/>
        <charset val="238"/>
      </rPr>
      <t xml:space="preserve">  = musí byť vyplnený názov diela, počet a rozmery, inak diel nebude zahrnutý do výroby</t>
    </r>
  </si>
  <si>
    <t>Orientačná plocha materiálu s rezervou :</t>
  </si>
  <si>
    <t>Páska pre olepenie s rezervou - ABS 2mm :</t>
  </si>
  <si>
    <t xml:space="preserve">W962 SM Biela </t>
  </si>
  <si>
    <t xml:space="preserve">W962 ST2 Biela </t>
  </si>
  <si>
    <t>W980 SM Platinovo biela</t>
  </si>
  <si>
    <t>W980 ST2 Platinovo biela</t>
  </si>
  <si>
    <t>W1000 ST9 Prémiovo biela</t>
  </si>
  <si>
    <t>W1000 ST19 Prémiovo biela</t>
  </si>
  <si>
    <t>W1000 ST38 Prémiovo biela</t>
  </si>
  <si>
    <t xml:space="preserve">U104 ST9 Alabastrovo biela </t>
  </si>
  <si>
    <t xml:space="preserve">U108 ST9 Vanilkovo žltá </t>
  </si>
  <si>
    <t xml:space="preserve">U113 ST9 Bavlnená béžová </t>
  </si>
  <si>
    <t>U114 ST9 Žiarivo žltá</t>
  </si>
  <si>
    <t>U131 ST9 Citrusovo žltá</t>
  </si>
  <si>
    <t>U156 ST9 Pieskovo béžová</t>
  </si>
  <si>
    <t>U200 ST9 Béžová</t>
  </si>
  <si>
    <t xml:space="preserve">U201 ST9 Šedá oblázková </t>
  </si>
  <si>
    <t>U216 ST9 Béžová Came</t>
  </si>
  <si>
    <t>U311 ST9 Burgundská červená</t>
  </si>
  <si>
    <t>U321 ST9 Čínska červená</t>
  </si>
  <si>
    <t>U323 ST9 Chilli červená</t>
  </si>
  <si>
    <t>U325 ST9 Antická ružová</t>
  </si>
  <si>
    <t>U332 ST9 Oranžová</t>
  </si>
  <si>
    <t>U363 ST9 Plameniakovo ružová</t>
  </si>
  <si>
    <t>U504 ST9 Tyrolská modrá</t>
  </si>
  <si>
    <t>U522 ST9 Horizont modrá</t>
  </si>
  <si>
    <t>U525 ST9 Delft modrá</t>
  </si>
  <si>
    <t>U600 ST9 Májová zelená</t>
  </si>
  <si>
    <t>U626 ST9 Kiwi zelená</t>
  </si>
  <si>
    <t>U630 ST9 Limetkovo zelená</t>
  </si>
  <si>
    <t>U702 ST9 Kašmírovo šedá</t>
  </si>
  <si>
    <t>U707 ST9 Hodvábne šedá-</t>
  </si>
  <si>
    <t>U708 ST9 Svetlo šedá</t>
  </si>
  <si>
    <t>U727 ST9 Kamenná šedá</t>
  </si>
  <si>
    <t>U732 ST9 Prachovo šedá</t>
  </si>
  <si>
    <t>U741 ST9 Lávovo šedá</t>
  </si>
  <si>
    <t>U748 ST9 Hľuzovkovo hnedá</t>
  </si>
  <si>
    <t>U750 ST9 Taupe šedá</t>
  </si>
  <si>
    <t>U763 ST9 Perlovo šedá</t>
  </si>
  <si>
    <t>U767 ST9 Kubanitovo šedá</t>
  </si>
  <si>
    <t>U775 ST9 Bielošedá</t>
  </si>
  <si>
    <t>U780 ST9 Monumentálna šedá</t>
  </si>
  <si>
    <t>U788 ST9 Arktická šedá</t>
  </si>
  <si>
    <t>U818 ST9 Tmavo hnedá</t>
  </si>
  <si>
    <t>U830 ST9 Nude karamelová</t>
  </si>
  <si>
    <t>U899 ST9 Soft čierna</t>
  </si>
  <si>
    <t>U960 ST9 Onyxovo šedá</t>
  </si>
  <si>
    <t>U961 ST2 Grafitovo šedá</t>
  </si>
  <si>
    <t>U961 ST19 Grafitovo šedá</t>
  </si>
  <si>
    <t>U963 ST9 Diamantovo šedá</t>
  </si>
  <si>
    <t>U968 ST9 Uhlíkovo šedá</t>
  </si>
  <si>
    <t>U998 ST38 Shadow Black</t>
  </si>
  <si>
    <t>W1100 PM Alpská biela (matná)</t>
  </si>
  <si>
    <t>U702 PM Kašmírovo šedá (matná)</t>
  </si>
  <si>
    <t>U708 PM Svetlo šedá (matná)</t>
  </si>
  <si>
    <t>U727 PM Kamenná šedá (matná)</t>
  </si>
  <si>
    <t>PM Prachovo šedá (matná)</t>
  </si>
  <si>
    <t>U961 PM Grafitovo šedá (matná)</t>
  </si>
  <si>
    <t>U999 PM Čierna (matná)</t>
  </si>
  <si>
    <t>W1100 PG Alpská biela (lesklá)</t>
  </si>
  <si>
    <t>U999 PG Čierna (lesklá)</t>
  </si>
  <si>
    <t>112 PE Šedá</t>
  </si>
  <si>
    <t>B500 SM Biela hladká</t>
  </si>
  <si>
    <t>B500 PE Biela perla</t>
  </si>
  <si>
    <t>190 PE Čierna</t>
  </si>
  <si>
    <t>H1113 ST10 Dub Kansas hnedý</t>
  </si>
  <si>
    <t>H1115 ST12 Bamenda šedo béžová</t>
  </si>
  <si>
    <t xml:space="preserve">H1122 ST22 Whitewood </t>
  </si>
  <si>
    <t>H1123 ST22 Graphitewood</t>
  </si>
  <si>
    <t>H1137 ST12 Dub Sorano čiernohnedý</t>
  </si>
  <si>
    <t xml:space="preserve">H1145 ST10 Dub Bardolino prírodný </t>
  </si>
  <si>
    <t>H1146 ST10 Dub Bardolino šedý</t>
  </si>
  <si>
    <t>H1151 ST10 Dub Arizona hnedý</t>
  </si>
  <si>
    <t>H1176 ST37 Dub Halifax biely</t>
  </si>
  <si>
    <t>H1180 ST37 Dub Halifax prírodný</t>
  </si>
  <si>
    <t>H1181 ST37 Dub Halifax tabákový</t>
  </si>
  <si>
    <t>H1199 ST12 Dub Thermo čiernohnedý</t>
  </si>
  <si>
    <t>H1250 ST36 Jaseň Navarra</t>
  </si>
  <si>
    <t>H1251 ST19 Robinia Branson prírodne hnedá</t>
  </si>
  <si>
    <t>H1253 ST19 Robinia Branson hľuzovkovo hnedá</t>
  </si>
  <si>
    <t xml:space="preserve">H1277 ST9 Akácia Lakeland svetlá </t>
  </si>
  <si>
    <t>H1312 ST10 Dub Whiteriver pieskovo béžový</t>
  </si>
  <si>
    <t>H1313 ST10 Dub Whiteriver šedohnedý</t>
  </si>
  <si>
    <t>H1318 ST10 Dub divoký prírodný</t>
  </si>
  <si>
    <t>H1330 ST10 Dub Santa Fe vintage</t>
  </si>
  <si>
    <t xml:space="preserve">H1334 ST9 Dub Sorano svetlý </t>
  </si>
  <si>
    <t>H1344 ST32 Dub Sherman koňakovo hnedý</t>
  </si>
  <si>
    <t>H1345 ST32 Dub Sherman</t>
  </si>
  <si>
    <t>H1346 ST32 Dub Sherman antracitový</t>
  </si>
  <si>
    <t>H1387 ST10 Dub Denver grafitový</t>
  </si>
  <si>
    <t xml:space="preserve">H1399 ST10 Dub Denver hľuzovkovo hnedý </t>
  </si>
  <si>
    <t>H1401 ST22 Pinia Cascina</t>
  </si>
  <si>
    <t xml:space="preserve">H1424 ST22 Fineline krémový </t>
  </si>
  <si>
    <t xml:space="preserve">H1486 ST36 Pinia Pasadena </t>
  </si>
  <si>
    <t>H1636 ST12 Čerešňa Locarno</t>
  </si>
  <si>
    <t>H1710 ST10 Gaštan Kentucky pieskový</t>
  </si>
  <si>
    <t>H1714 ST19 Orech Lincoln</t>
  </si>
  <si>
    <t>H1733 ST9 Breza Mainau</t>
  </si>
  <si>
    <t>H2033 ST10 Dub Hunton tmavý</t>
  </si>
  <si>
    <t xml:space="preserve">H3012 ST22 Coco Bolo přírodné </t>
  </si>
  <si>
    <t>H3131 ST12 Dub Davos prírodný</t>
  </si>
  <si>
    <t>H3133 ST12 Dub Davos hľuzovkovo hnedý</t>
  </si>
  <si>
    <t>H3146 ST19 Dub Lorenzo béžovo šedý</t>
  </si>
  <si>
    <t>H3154 ST36 Dub Charleston tmavo hnedý</t>
  </si>
  <si>
    <t>H3156 ST12 Dub Corbridge šedý</t>
  </si>
  <si>
    <t>H3157 ST12 Dub Vicenza</t>
  </si>
  <si>
    <t>H3170 ST12 Dub Kendal prírodný</t>
  </si>
  <si>
    <t>H3176 ST37 Dub Halifax cínový</t>
  </si>
  <si>
    <t>H3178 ST37 Dub Halifax lazurovaný čierny</t>
  </si>
  <si>
    <t>H3190 ST19 Metallic Fineline antracitový</t>
  </si>
  <si>
    <t>H3192 ST19 Metallic Fineline hnedý</t>
  </si>
  <si>
    <t>H3303 ST10 Dub Hamilton prírodný</t>
  </si>
  <si>
    <t>H3309 ST28 Dub Gladstone pieskový</t>
  </si>
  <si>
    <t>H3325 ST28 Dub Gladstone tabakový</t>
  </si>
  <si>
    <t>H3326 ST28 Dub Gladstone šedo béžový</t>
  </si>
  <si>
    <t>H3330 ST36 Dub Anthor prírodný</t>
  </si>
  <si>
    <t>H3331 ST10 Dub Nebraska prírodný</t>
  </si>
  <si>
    <t>H3395 ST12 Dub Corbridge prírodný</t>
  </si>
  <si>
    <t>H3398 ST12 Dub Kendal koňakový</t>
  </si>
  <si>
    <t>H3408 ST38 Smrekovec horský Thermo hnedý</t>
  </si>
  <si>
    <t xml:space="preserve">H3430 ST22 Pinia Aland biela </t>
  </si>
  <si>
    <t>H3433 ST22 Pinia Aland polárna</t>
  </si>
  <si>
    <t xml:space="preserve">H3450 ST22 Fleetwood biely </t>
  </si>
  <si>
    <t>H3451 ST22 Fleetwood šampanský</t>
  </si>
  <si>
    <t>H3453 ST22 Fleetwood lávovo šedý</t>
  </si>
  <si>
    <t>H3700 ST10 Orech Pacifik prírodný</t>
  </si>
  <si>
    <t>H3702 ST10 Orech Pacifik tabakový</t>
  </si>
  <si>
    <t>H3710 ST12 Orech Carini prírodný</t>
  </si>
  <si>
    <t>H3730 ST10 Hickory prírodné</t>
  </si>
  <si>
    <t>H3734 ST9 Orech Dijon prírodný</t>
  </si>
  <si>
    <t>H3840 ST9 Javor Mandal prírodný</t>
  </si>
  <si>
    <t>H3860 ST9 Javor Hard šampanský</t>
  </si>
  <si>
    <t>F186 ST9 Betón Chicago svetlo šedý</t>
  </si>
  <si>
    <t>F187 ST9 Betón Chicago tmavo šedý</t>
  </si>
  <si>
    <t>F416 ST10 Juta béžová</t>
  </si>
  <si>
    <t>F433 ST10 Len antracitový</t>
  </si>
  <si>
    <t>F501 ST2 Hliník kartáčovaný</t>
  </si>
  <si>
    <t>F509 ST2 Hliník</t>
  </si>
  <si>
    <t>F637 ST16 Chromix biely</t>
  </si>
  <si>
    <t>F642 ST16 Chromix bronzový</t>
  </si>
  <si>
    <t xml:space="preserve">F812 ST9 Mramor Levanto </t>
  </si>
  <si>
    <t xml:space="preserve">H3311 TM28 Dub Cuneo bielený </t>
  </si>
  <si>
    <t xml:space="preserve">H1760 TM28 Gaštan ušľachtilý šedý </t>
  </si>
  <si>
    <t>U999 TM28 Čierna</t>
  </si>
  <si>
    <t xml:space="preserve">H1186 TM37 Dub Garonne tm. Hnedý </t>
  </si>
  <si>
    <t>H3149 TM37 Dub Riffian dymový</t>
  </si>
  <si>
    <t xml:space="preserve">H3180 TM37 Dub Halifax hnedný </t>
  </si>
  <si>
    <t xml:space="preserve">3 344 PR Čerešňa </t>
  </si>
  <si>
    <t>4 375 PR Javor</t>
  </si>
  <si>
    <t xml:space="preserve">5 381 PR Buk </t>
  </si>
  <si>
    <t xml:space="preserve">6 3025 MX Dub Sonoma </t>
  </si>
  <si>
    <r>
      <rPr>
        <b/>
        <sz val="8"/>
        <rFont val="Arial"/>
        <family val="2"/>
        <charset val="238"/>
      </rPr>
      <t xml:space="preserve">Textúra </t>
    </r>
    <r>
      <rPr>
        <sz val="8"/>
        <rFont val="Arial"/>
        <family val="2"/>
        <charset val="238"/>
      </rPr>
      <t xml:space="preserve">= zaškrtnutím bude pri rezaní dodržaný smer kresby dekóru </t>
    </r>
  </si>
  <si>
    <t>Smer textúry (kresby)</t>
  </si>
  <si>
    <t>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</si>
</sst>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29" x14ac:knownFonts="1">
    <font>
      <sz val="10"/>
      <name val="Arial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9"/>
      <name val="Arial"/>
      <family val="2"/>
      <charset val="238"/>
    </font>
    <font>
      <b/>
      <i/>
      <sz val="8"/>
      <color theme="0" tint="-0.249977111117893"/>
      <name val="Arial"/>
      <family val="2"/>
      <charset val="238"/>
    </font>
    <font>
      <i/>
      <sz val="10"/>
      <color theme="0" tint="-0.249977111117893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sz val="12"/>
      <color rgb="FF00B0F0"/>
      <name val="Arial"/>
      <family val="2"/>
      <charset val="238"/>
    </font>
    <font>
      <b/>
      <sz val="20"/>
      <color rgb="FF00B0F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6100"/>
      <name val="Calibri"/>
      <family val="2"/>
      <charset val="238"/>
    </font>
    <font>
      <i/>
      <sz val="8"/>
      <color theme="0" tint="-0.249977111117893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92D050"/>
      <name val="Arial"/>
      <family val="2"/>
      <charset val="238"/>
    </font>
    <font>
      <b/>
      <sz val="11"/>
      <color theme="6" tint="-0.249977111117893"/>
      <name val="Arial"/>
      <family val="2"/>
      <charset val="238"/>
    </font>
    <font>
      <b/>
      <sz val="10"/>
      <color theme="6" tint="-0.249977111117893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92D050"/>
      <name val="Arial Black"/>
      <family val="2"/>
      <charset val="238"/>
    </font>
    <font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24997711111789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</fills>
  <borders count="9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ck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medium">
        <color rgb="FFFF0000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92D050"/>
      </left>
      <right/>
      <top/>
      <bottom/>
      <diagonal/>
    </border>
    <border>
      <left style="thick">
        <color rgb="FF92D050"/>
      </left>
      <right/>
      <top style="thick">
        <color rgb="FF92D050"/>
      </top>
      <bottom/>
      <diagonal/>
    </border>
    <border>
      <left/>
      <right style="thick">
        <color rgb="FF92D050"/>
      </right>
      <top style="thick">
        <color rgb="FF92D050"/>
      </top>
      <bottom/>
      <diagonal/>
    </border>
    <border>
      <left/>
      <right style="thick">
        <color rgb="FF92D050"/>
      </right>
      <top/>
      <bottom/>
      <diagonal/>
    </border>
    <border>
      <left style="thick">
        <color rgb="FF92D050"/>
      </left>
      <right/>
      <top/>
      <bottom style="thick">
        <color rgb="FF92D050"/>
      </bottom>
      <diagonal/>
    </border>
    <border>
      <left/>
      <right style="thick">
        <color rgb="FF92D050"/>
      </right>
      <top/>
      <bottom style="thick">
        <color rgb="FF92D05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/>
      <right style="thick">
        <color rgb="FFFF0000"/>
      </right>
      <top style="medium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 style="medium">
        <color rgb="FFFF0000"/>
      </bottom>
      <diagonal/>
    </border>
    <border>
      <left/>
      <right/>
      <top style="thick">
        <color rgb="FFFF0000"/>
      </top>
      <bottom style="medium">
        <color rgb="FFFF0000"/>
      </bottom>
      <diagonal/>
    </border>
    <border>
      <left/>
      <right style="thick">
        <color rgb="FFFF0000"/>
      </right>
      <top style="thick">
        <color rgb="FFFF0000"/>
      </top>
      <bottom style="medium">
        <color rgb="FFFF0000"/>
      </bottom>
      <diagonal/>
    </border>
    <border>
      <left style="thick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ck">
        <color rgb="FFFF0000"/>
      </left>
      <right/>
      <top style="medium">
        <color rgb="FFFF0000"/>
      </top>
      <bottom/>
      <diagonal/>
    </border>
    <border>
      <left style="thick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rgb="FFFF0000"/>
      </top>
      <bottom style="thick">
        <color rgb="FFFF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3" fillId="0" borderId="0" applyNumberFormat="0" applyFill="0" applyBorder="0" applyAlignment="0" applyProtection="0"/>
    <xf numFmtId="0" fontId="17" fillId="4" borderId="0" applyBorder="0" applyProtection="0"/>
    <xf numFmtId="0" fontId="24" fillId="0" borderId="0"/>
  </cellStyleXfs>
  <cellXfs count="24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0" fillId="0" borderId="0" xfId="0" applyBorder="1"/>
    <xf numFmtId="0" fontId="2" fillId="0" borderId="0" xfId="0" applyFont="1" applyAlignment="1">
      <alignment vertical="center"/>
    </xf>
    <xf numFmtId="0" fontId="2" fillId="0" borderId="0" xfId="0" applyFont="1" applyAlignme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0" fillId="0" borderId="1" xfId="0" applyBorder="1"/>
    <xf numFmtId="0" fontId="5" fillId="0" borderId="0" xfId="0" applyFont="1" applyAlignment="1">
      <alignment horizontal="left" vertical="center"/>
    </xf>
    <xf numFmtId="0" fontId="7" fillId="0" borderId="0" xfId="0" applyFont="1"/>
    <xf numFmtId="0" fontId="1" fillId="0" borderId="0" xfId="0" applyFont="1" applyAlignment="1">
      <alignment horizontal="right" vertical="center"/>
    </xf>
    <xf numFmtId="0" fontId="0" fillId="0" borderId="0" xfId="0" applyBorder="1" applyAlignment="1"/>
    <xf numFmtId="0" fontId="0" fillId="0" borderId="0" xfId="0" applyProtection="1">
      <protection hidden="1"/>
    </xf>
    <xf numFmtId="1" fontId="0" fillId="0" borderId="0" xfId="0" applyNumberFormat="1" applyProtection="1">
      <protection hidden="1"/>
    </xf>
    <xf numFmtId="0" fontId="6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>
      <alignment vertical="center"/>
    </xf>
    <xf numFmtId="0" fontId="6" fillId="0" borderId="0" xfId="0" applyFont="1"/>
    <xf numFmtId="1" fontId="3" fillId="0" borderId="10" xfId="0" applyNumberFormat="1" applyFont="1" applyBorder="1" applyAlignment="1">
      <alignment vertical="center"/>
    </xf>
    <xf numFmtId="0" fontId="0" fillId="0" borderId="0" xfId="0" applyProtection="1"/>
    <xf numFmtId="0" fontId="3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/>
    <xf numFmtId="0" fontId="0" fillId="0" borderId="0" xfId="0" applyBorder="1" applyAlignment="1" applyProtection="1"/>
    <xf numFmtId="0" fontId="3" fillId="2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2" borderId="0" xfId="0" applyFont="1" applyFill="1" applyBorder="1" applyAlignment="1" applyProtection="1"/>
    <xf numFmtId="1" fontId="0" fillId="0" borderId="0" xfId="0" applyNumberFormat="1" applyAlignment="1" applyProtection="1">
      <alignment horizontal="center"/>
      <protection hidden="1"/>
    </xf>
    <xf numFmtId="0" fontId="4" fillId="0" borderId="0" xfId="0" applyFont="1" applyFill="1" applyBorder="1" applyAlignment="1">
      <alignment horizontal="right" vertical="center"/>
    </xf>
    <xf numFmtId="0" fontId="11" fillId="0" borderId="14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right" vertical="center"/>
    </xf>
    <xf numFmtId="0" fontId="3" fillId="0" borderId="14" xfId="0" applyFont="1" applyFill="1" applyBorder="1" applyAlignment="1" applyProtection="1">
      <alignment vertical="center"/>
    </xf>
    <xf numFmtId="0" fontId="8" fillId="0" borderId="0" xfId="0" applyFont="1" applyProtection="1"/>
    <xf numFmtId="0" fontId="6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right"/>
    </xf>
    <xf numFmtId="0" fontId="13" fillId="0" borderId="0" xfId="1" applyProtection="1">
      <protection hidden="1"/>
    </xf>
    <xf numFmtId="0" fontId="13" fillId="0" borderId="0" xfId="1" applyAlignment="1" applyProtection="1">
      <alignment horizontal="center"/>
      <protection hidden="1"/>
    </xf>
    <xf numFmtId="0" fontId="13" fillId="0" borderId="0" xfId="1" applyNumberFormat="1" applyProtection="1">
      <protection hidden="1"/>
    </xf>
    <xf numFmtId="0" fontId="13" fillId="0" borderId="0" xfId="1"/>
    <xf numFmtId="0" fontId="0" fillId="0" borderId="0" xfId="0" applyAlignment="1">
      <alignment vertical="center"/>
    </xf>
    <xf numFmtId="0" fontId="5" fillId="0" borderId="13" xfId="0" applyFont="1" applyBorder="1" applyAlignment="1"/>
    <xf numFmtId="0" fontId="0" fillId="0" borderId="11" xfId="0" applyBorder="1" applyAlignment="1"/>
    <xf numFmtId="0" fontId="0" fillId="0" borderId="19" xfId="0" applyBorder="1" applyAlignment="1"/>
    <xf numFmtId="0" fontId="4" fillId="0" borderId="45" xfId="0" applyFont="1" applyBorder="1" applyAlignment="1" applyProtection="1">
      <alignment horizontal="center" vertical="center"/>
      <protection hidden="1"/>
    </xf>
    <xf numFmtId="0" fontId="4" fillId="0" borderId="32" xfId="0" applyFont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 vertical="center"/>
      <protection hidden="1"/>
    </xf>
    <xf numFmtId="0" fontId="10" fillId="2" borderId="20" xfId="0" applyFont="1" applyFill="1" applyBorder="1" applyAlignment="1" applyProtection="1">
      <alignment horizontal="left" vertical="center"/>
      <protection hidden="1"/>
    </xf>
    <xf numFmtId="0" fontId="9" fillId="2" borderId="46" xfId="0" applyNumberFormat="1" applyFont="1" applyFill="1" applyBorder="1" applyAlignment="1" applyProtection="1">
      <alignment horizontal="center" vertical="center"/>
      <protection hidden="1"/>
    </xf>
    <xf numFmtId="0" fontId="9" fillId="2" borderId="22" xfId="0" applyNumberFormat="1" applyFont="1" applyFill="1" applyBorder="1" applyAlignment="1" applyProtection="1">
      <alignment horizontal="center" vertical="center"/>
      <protection hidden="1"/>
    </xf>
    <xf numFmtId="0" fontId="9" fillId="2" borderId="23" xfId="0" applyNumberFormat="1" applyFont="1" applyFill="1" applyBorder="1" applyAlignment="1" applyProtection="1">
      <alignment horizontal="center" vertical="center"/>
      <protection hidden="1"/>
    </xf>
    <xf numFmtId="0" fontId="10" fillId="2" borderId="24" xfId="0" applyFont="1" applyFill="1" applyBorder="1" applyAlignment="1" applyProtection="1">
      <alignment horizontal="left" vertical="center"/>
      <protection hidden="1"/>
    </xf>
    <xf numFmtId="0" fontId="9" fillId="2" borderId="47" xfId="0" applyNumberFormat="1" applyFont="1" applyFill="1" applyBorder="1" applyAlignment="1" applyProtection="1">
      <alignment horizontal="center" vertical="center"/>
      <protection hidden="1"/>
    </xf>
    <xf numFmtId="0" fontId="9" fillId="2" borderId="26" xfId="0" applyNumberFormat="1" applyFont="1" applyFill="1" applyBorder="1" applyAlignment="1" applyProtection="1">
      <alignment horizontal="center" vertical="center"/>
      <protection hidden="1"/>
    </xf>
    <xf numFmtId="0" fontId="9" fillId="2" borderId="27" xfId="0" applyNumberFormat="1" applyFont="1" applyFill="1" applyBorder="1" applyAlignment="1" applyProtection="1">
      <alignment horizontal="center" vertical="center"/>
      <protection hidden="1"/>
    </xf>
    <xf numFmtId="0" fontId="0" fillId="3" borderId="16" xfId="0" applyFill="1" applyBorder="1" applyAlignment="1" applyProtection="1">
      <alignment horizontal="left"/>
      <protection locked="0" hidden="1"/>
    </xf>
    <xf numFmtId="0" fontId="6" fillId="3" borderId="28" xfId="0" applyFont="1" applyFill="1" applyBorder="1" applyAlignment="1" applyProtection="1">
      <alignment horizontal="left"/>
      <protection locked="0" hidden="1"/>
    </xf>
    <xf numFmtId="0" fontId="6" fillId="0" borderId="0" xfId="0" applyNumberFormat="1" applyFont="1" applyAlignment="1">
      <alignment horizontal="center"/>
    </xf>
    <xf numFmtId="0" fontId="0" fillId="0" borderId="36" xfId="0" applyBorder="1" applyAlignment="1" applyProtection="1">
      <protection hidden="1"/>
    </xf>
    <xf numFmtId="0" fontId="0" fillId="0" borderId="48" xfId="0" applyBorder="1" applyAlignmen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0" xfId="0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right" vertical="center"/>
    </xf>
    <xf numFmtId="0" fontId="5" fillId="0" borderId="50" xfId="0" applyFont="1" applyBorder="1" applyAlignment="1" applyProtection="1">
      <alignment horizontal="right" vertical="center"/>
    </xf>
    <xf numFmtId="0" fontId="5" fillId="0" borderId="51" xfId="0" applyFont="1" applyBorder="1" applyAlignment="1" applyProtection="1">
      <alignment horizontal="right" vertical="center"/>
    </xf>
    <xf numFmtId="0" fontId="15" fillId="0" borderId="0" xfId="0" applyFont="1" applyAlignment="1" applyProtection="1">
      <alignment horizontal="center" vertical="center"/>
      <protection hidden="1"/>
    </xf>
    <xf numFmtId="0" fontId="16" fillId="0" borderId="0" xfId="0" applyFont="1" applyProtection="1"/>
    <xf numFmtId="0" fontId="3" fillId="0" borderId="2" xfId="0" applyFont="1" applyBorder="1"/>
    <xf numFmtId="0" fontId="3" fillId="0" borderId="64" xfId="0" applyFont="1" applyBorder="1"/>
    <xf numFmtId="0" fontId="0" fillId="0" borderId="64" xfId="0" applyBorder="1"/>
    <xf numFmtId="0" fontId="0" fillId="0" borderId="3" xfId="0" applyBorder="1"/>
    <xf numFmtId="0" fontId="6" fillId="5" borderId="9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top"/>
    </xf>
    <xf numFmtId="0" fontId="4" fillId="0" borderId="71" xfId="0" applyFont="1" applyFill="1" applyBorder="1" applyAlignment="1" applyProtection="1">
      <alignment horizontal="right" vertical="center"/>
    </xf>
    <xf numFmtId="0" fontId="18" fillId="2" borderId="21" xfId="0" applyFont="1" applyFill="1" applyBorder="1" applyAlignment="1" applyProtection="1">
      <alignment horizontal="left" vertical="center"/>
      <protection hidden="1"/>
    </xf>
    <xf numFmtId="0" fontId="18" fillId="2" borderId="25" xfId="0" applyFont="1" applyFill="1" applyBorder="1" applyAlignment="1" applyProtection="1">
      <alignment horizontal="left" vertical="center"/>
      <protection hidden="1"/>
    </xf>
    <xf numFmtId="1" fontId="18" fillId="2" borderId="22" xfId="0" applyNumberFormat="1" applyFont="1" applyFill="1" applyBorder="1" applyAlignment="1" applyProtection="1">
      <alignment horizontal="center" vertical="center"/>
      <protection hidden="1"/>
    </xf>
    <xf numFmtId="0" fontId="19" fillId="0" borderId="42" xfId="0" applyFont="1" applyFill="1" applyBorder="1" applyAlignment="1" applyProtection="1">
      <alignment horizontal="left" vertical="center"/>
      <protection hidden="1"/>
    </xf>
    <xf numFmtId="1" fontId="18" fillId="2" borderId="26" xfId="0" applyNumberFormat="1" applyFont="1" applyFill="1" applyBorder="1" applyAlignment="1" applyProtection="1">
      <alignment horizontal="center" vertical="center"/>
      <protection hidden="1"/>
    </xf>
    <xf numFmtId="0" fontId="19" fillId="0" borderId="34" xfId="0" applyFont="1" applyFill="1" applyBorder="1" applyAlignment="1" applyProtection="1">
      <alignment horizontal="left" vertical="center"/>
      <protection hidden="1"/>
    </xf>
    <xf numFmtId="1" fontId="4" fillId="5" borderId="9" xfId="0" applyNumberFormat="1" applyFont="1" applyFill="1" applyBorder="1" applyAlignment="1" applyProtection="1">
      <alignment horizontal="center" vertical="center"/>
      <protection locked="0"/>
    </xf>
    <xf numFmtId="1" fontId="2" fillId="5" borderId="9" xfId="0" applyNumberFormat="1" applyFont="1" applyFill="1" applyBorder="1" applyAlignment="1" applyProtection="1">
      <alignment vertical="center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2" fillId="5" borderId="4" xfId="0" applyNumberFormat="1" applyFont="1" applyFill="1" applyBorder="1" applyAlignment="1" applyProtection="1">
      <alignment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 hidden="1"/>
    </xf>
    <xf numFmtId="1" fontId="2" fillId="3" borderId="4" xfId="0" applyNumberFormat="1" applyFont="1" applyFill="1" applyBorder="1" applyAlignment="1" applyProtection="1">
      <alignment vertical="center"/>
      <protection locked="0" hidden="1"/>
    </xf>
    <xf numFmtId="1" fontId="4" fillId="3" borderId="7" xfId="0" applyNumberFormat="1" applyFont="1" applyFill="1" applyBorder="1" applyAlignment="1" applyProtection="1">
      <alignment horizontal="center" vertical="center"/>
      <protection locked="0" hidden="1"/>
    </xf>
    <xf numFmtId="1" fontId="2" fillId="3" borderId="7" xfId="0" applyNumberFormat="1" applyFont="1" applyFill="1" applyBorder="1" applyAlignment="1" applyProtection="1">
      <alignment vertical="center"/>
      <protection locked="0" hidden="1"/>
    </xf>
    <xf numFmtId="0" fontId="2" fillId="2" borderId="38" xfId="0" applyFont="1" applyFill="1" applyBorder="1" applyAlignment="1" applyProtection="1">
      <alignment horizontal="center" vertical="center"/>
    </xf>
    <xf numFmtId="0" fontId="6" fillId="0" borderId="0" xfId="0" applyFont="1" applyBorder="1"/>
    <xf numFmtId="0" fontId="20" fillId="0" borderId="0" xfId="0" applyFont="1" applyAlignment="1">
      <alignment horizontal="right"/>
    </xf>
    <xf numFmtId="0" fontId="20" fillId="0" borderId="0" xfId="0" applyFont="1"/>
    <xf numFmtId="0" fontId="2" fillId="2" borderId="4" xfId="0" applyFont="1" applyFill="1" applyBorder="1" applyAlignment="1" applyProtection="1">
      <alignment horizontal="left" vertical="center"/>
      <protection hidden="1"/>
    </xf>
    <xf numFmtId="0" fontId="2" fillId="2" borderId="7" xfId="0" applyFont="1" applyFill="1" applyBorder="1" applyAlignment="1" applyProtection="1">
      <alignment horizontal="left" vertical="center"/>
      <protection hidden="1"/>
    </xf>
    <xf numFmtId="0" fontId="4" fillId="2" borderId="35" xfId="0" applyFont="1" applyFill="1" applyBorder="1" applyAlignment="1" applyProtection="1">
      <alignment horizontal="left" vertical="center"/>
      <protection hidden="1"/>
    </xf>
    <xf numFmtId="0" fontId="4" fillId="2" borderId="43" xfId="0" applyFont="1" applyFill="1" applyBorder="1" applyAlignment="1" applyProtection="1">
      <alignment horizontal="left" vertical="center"/>
      <protection hidden="1"/>
    </xf>
    <xf numFmtId="0" fontId="4" fillId="2" borderId="44" xfId="0" applyFont="1" applyFill="1" applyBorder="1" applyAlignment="1" applyProtection="1">
      <alignment horizontal="left" vertical="center"/>
      <protection hidden="1"/>
    </xf>
    <xf numFmtId="1" fontId="18" fillId="2" borderId="21" xfId="0" applyNumberFormat="1" applyFont="1" applyFill="1" applyBorder="1" applyAlignment="1" applyProtection="1">
      <alignment horizontal="center" vertical="center"/>
      <protection hidden="1"/>
    </xf>
    <xf numFmtId="1" fontId="18" fillId="2" borderId="25" xfId="0" applyNumberFormat="1" applyFont="1" applyFill="1" applyBorder="1" applyAlignment="1" applyProtection="1">
      <alignment horizontal="center" vertical="center"/>
      <protection hidden="1"/>
    </xf>
    <xf numFmtId="2" fontId="0" fillId="0" borderId="0" xfId="0" applyNumberFormat="1"/>
    <xf numFmtId="2" fontId="0" fillId="0" borderId="0" xfId="0" applyNumberFormat="1" applyBorder="1"/>
    <xf numFmtId="2" fontId="6" fillId="0" borderId="0" xfId="0" applyNumberFormat="1" applyFont="1"/>
    <xf numFmtId="0" fontId="0" fillId="0" borderId="17" xfId="0" applyBorder="1"/>
    <xf numFmtId="0" fontId="3" fillId="0" borderId="41" xfId="0" applyFont="1" applyBorder="1" applyAlignment="1">
      <alignment horizontal="right"/>
    </xf>
    <xf numFmtId="0" fontId="0" fillId="0" borderId="18" xfId="0" applyBorder="1"/>
    <xf numFmtId="0" fontId="3" fillId="0" borderId="13" xfId="0" applyFont="1" applyBorder="1"/>
    <xf numFmtId="0" fontId="3" fillId="0" borderId="11" xfId="0" applyFont="1" applyBorder="1"/>
    <xf numFmtId="0" fontId="3" fillId="0" borderId="19" xfId="0" applyFont="1" applyBorder="1"/>
    <xf numFmtId="0" fontId="0" fillId="0" borderId="41" xfId="0" applyBorder="1"/>
    <xf numFmtId="0" fontId="3" fillId="0" borderId="17" xfId="0" applyFont="1" applyBorder="1"/>
    <xf numFmtId="0" fontId="3" fillId="0" borderId="81" xfId="0" applyFont="1" applyBorder="1"/>
    <xf numFmtId="0" fontId="0" fillId="0" borderId="82" xfId="0" applyBorder="1"/>
    <xf numFmtId="2" fontId="3" fillId="0" borderId="13" xfId="0" applyNumberFormat="1" applyFont="1" applyBorder="1"/>
    <xf numFmtId="2" fontId="0" fillId="0" borderId="83" xfId="0" applyNumberFormat="1" applyBorder="1"/>
    <xf numFmtId="2" fontId="0" fillId="0" borderId="84" xfId="0" applyNumberFormat="1" applyBorder="1"/>
    <xf numFmtId="2" fontId="0" fillId="0" borderId="85" xfId="0" applyNumberFormat="1" applyBorder="1"/>
    <xf numFmtId="0" fontId="6" fillId="5" borderId="4" xfId="0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left" vertical="center"/>
    </xf>
    <xf numFmtId="2" fontId="0" fillId="0" borderId="43" xfId="0" applyNumberFormat="1" applyBorder="1"/>
    <xf numFmtId="2" fontId="0" fillId="0" borderId="86" xfId="0" applyNumberFormat="1" applyBorder="1"/>
    <xf numFmtId="2" fontId="0" fillId="0" borderId="16" xfId="0" applyNumberFormat="1" applyBorder="1"/>
    <xf numFmtId="2" fontId="0" fillId="0" borderId="4" xfId="0" applyNumberFormat="1" applyBorder="1"/>
    <xf numFmtId="0" fontId="2" fillId="3" borderId="22" xfId="0" applyFont="1" applyFill="1" applyBorder="1" applyAlignment="1" applyProtection="1">
      <alignment horizontal="center" vertical="center"/>
      <protection locked="0" hidden="1"/>
    </xf>
    <xf numFmtId="0" fontId="2" fillId="3" borderId="23" xfId="0" applyFont="1" applyFill="1" applyBorder="1" applyAlignment="1" applyProtection="1">
      <alignment horizontal="center" vertical="center"/>
      <protection locked="0" hidden="1"/>
    </xf>
    <xf numFmtId="0" fontId="2" fillId="3" borderId="87" xfId="0" applyFont="1" applyFill="1" applyBorder="1" applyAlignment="1" applyProtection="1">
      <alignment horizontal="center" vertical="center"/>
      <protection locked="0" hidden="1"/>
    </xf>
    <xf numFmtId="0" fontId="2" fillId="3" borderId="88" xfId="0" applyFont="1" applyFill="1" applyBorder="1" applyAlignment="1" applyProtection="1">
      <alignment horizontal="center" vertical="center"/>
      <protection locked="0" hidden="1"/>
    </xf>
    <xf numFmtId="0" fontId="2" fillId="3" borderId="26" xfId="0" applyFont="1" applyFill="1" applyBorder="1" applyAlignment="1" applyProtection="1">
      <alignment horizontal="center" vertical="center"/>
      <protection locked="0" hidden="1"/>
    </xf>
    <xf numFmtId="0" fontId="2" fillId="3" borderId="27" xfId="0" applyFont="1" applyFill="1" applyBorder="1" applyAlignment="1" applyProtection="1">
      <alignment horizontal="center" vertical="center"/>
      <protection locked="0" hidden="1"/>
    </xf>
    <xf numFmtId="0" fontId="2" fillId="3" borderId="89" xfId="0" applyFont="1" applyFill="1" applyBorder="1" applyAlignment="1" applyProtection="1">
      <alignment horizontal="center" vertical="center"/>
      <protection locked="0" hidden="1"/>
    </xf>
    <xf numFmtId="0" fontId="2" fillId="3" borderId="90" xfId="0" applyFont="1" applyFill="1" applyBorder="1" applyAlignment="1" applyProtection="1">
      <alignment horizontal="center" vertical="center"/>
      <protection locked="0" hidden="1"/>
    </xf>
    <xf numFmtId="0" fontId="2" fillId="3" borderId="91" xfId="0" applyFont="1" applyFill="1" applyBorder="1" applyAlignment="1" applyProtection="1">
      <alignment horizontal="center" vertical="center"/>
      <protection locked="0" hidden="1"/>
    </xf>
    <xf numFmtId="0" fontId="6" fillId="0" borderId="0" xfId="0" applyFont="1" applyAlignment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2" fontId="21" fillId="0" borderId="0" xfId="0" applyNumberFormat="1" applyFont="1" applyAlignment="1" applyProtection="1">
      <alignment horizontal="right"/>
      <protection hidden="1"/>
    </xf>
    <xf numFmtId="0" fontId="2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1" xfId="0" applyBorder="1" applyAlignment="1" applyProtection="1">
      <protection hidden="1"/>
    </xf>
    <xf numFmtId="0" fontId="2" fillId="0" borderId="1" xfId="0" applyFont="1" applyBorder="1" applyAlignme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left"/>
      <protection hidden="1"/>
    </xf>
    <xf numFmtId="0" fontId="4" fillId="0" borderId="0" xfId="0" applyFont="1" applyFill="1" applyBorder="1" applyAlignment="1" applyProtection="1">
      <alignment horizontal="right"/>
      <protection hidden="1"/>
    </xf>
    <xf numFmtId="2" fontId="22" fillId="0" borderId="0" xfId="0" applyNumberFormat="1" applyFont="1" applyAlignment="1" applyProtection="1">
      <alignment horizontal="right"/>
      <protection hidden="1"/>
    </xf>
    <xf numFmtId="0" fontId="23" fillId="0" borderId="0" xfId="0" applyFont="1" applyAlignment="1" applyProtection="1">
      <protection hidden="1"/>
    </xf>
    <xf numFmtId="0" fontId="21" fillId="0" borderId="0" xfId="0" applyFont="1" applyAlignment="1" applyProtection="1">
      <protection hidden="1"/>
    </xf>
    <xf numFmtId="0" fontId="24" fillId="0" borderId="0" xfId="3"/>
    <xf numFmtId="2" fontId="3" fillId="0" borderId="0" xfId="0" applyNumberFormat="1" applyFont="1"/>
    <xf numFmtId="0" fontId="3" fillId="0" borderId="0" xfId="0" applyFont="1" applyBorder="1"/>
    <xf numFmtId="2" fontId="20" fillId="0" borderId="0" xfId="0" applyNumberFormat="1" applyFont="1"/>
    <xf numFmtId="164" fontId="26" fillId="0" borderId="0" xfId="0" applyNumberFormat="1" applyFont="1" applyFill="1" applyBorder="1" applyAlignment="1" applyProtection="1">
      <alignment horizontal="left"/>
      <protection locked="0" hidden="1"/>
    </xf>
    <xf numFmtId="164" fontId="26" fillId="0" borderId="4" xfId="0" applyNumberFormat="1" applyFont="1" applyFill="1" applyBorder="1" applyAlignment="1" applyProtection="1">
      <alignment horizontal="left"/>
      <protection locked="0" hidden="1"/>
    </xf>
    <xf numFmtId="164" fontId="26" fillId="0" borderId="7" xfId="0" applyNumberFormat="1" applyFont="1" applyFill="1" applyBorder="1" applyAlignment="1" applyProtection="1">
      <alignment horizontal="left"/>
      <protection locked="0" hidden="1"/>
    </xf>
    <xf numFmtId="164" fontId="26" fillId="0" borderId="36" xfId="0" applyNumberFormat="1" applyFont="1" applyFill="1" applyBorder="1" applyAlignment="1" applyProtection="1">
      <protection hidden="1"/>
    </xf>
    <xf numFmtId="164" fontId="26" fillId="0" borderId="34" xfId="0" applyNumberFormat="1" applyFont="1" applyFill="1" applyBorder="1" applyAlignment="1" applyProtection="1">
      <alignment horizontal="left"/>
      <protection hidden="1"/>
    </xf>
    <xf numFmtId="164" fontId="26" fillId="0" borderId="26" xfId="0" applyNumberFormat="1" applyFont="1" applyFill="1" applyBorder="1" applyAlignment="1" applyProtection="1">
      <alignment horizontal="left"/>
      <protection hidden="1"/>
    </xf>
    <xf numFmtId="164" fontId="26" fillId="0" borderId="22" xfId="0" applyNumberFormat="1" applyFont="1" applyFill="1" applyBorder="1" applyAlignment="1" applyProtection="1">
      <protection hidden="1"/>
    </xf>
    <xf numFmtId="0" fontId="6" fillId="5" borderId="16" xfId="0" applyFont="1" applyFill="1" applyBorder="1" applyAlignment="1" applyProtection="1">
      <alignment horizontal="left"/>
      <protection locked="0"/>
    </xf>
    <xf numFmtId="0" fontId="6" fillId="3" borderId="16" xfId="0" applyFont="1" applyFill="1" applyBorder="1" applyAlignment="1" applyProtection="1">
      <alignment horizontal="left"/>
      <protection locked="0" hidden="1"/>
    </xf>
    <xf numFmtId="0" fontId="2" fillId="2" borderId="9" xfId="0" applyFont="1" applyFill="1" applyBorder="1" applyAlignment="1" applyProtection="1">
      <alignment horizontal="left" vertical="center"/>
      <protection hidden="1"/>
    </xf>
    <xf numFmtId="0" fontId="0" fillId="0" borderId="0" xfId="0" applyAlignment="1"/>
    <xf numFmtId="0" fontId="2" fillId="0" borderId="0" xfId="0" applyFont="1" applyFill="1" applyBorder="1" applyAlignment="1" applyProtection="1">
      <alignment horizontal="left"/>
      <protection hidden="1"/>
    </xf>
    <xf numFmtId="164" fontId="27" fillId="0" borderId="9" xfId="0" applyNumberFormat="1" applyFont="1" applyFill="1" applyBorder="1" applyAlignment="1" applyProtection="1">
      <alignment horizontal="left"/>
      <protection locked="0" hidden="1"/>
    </xf>
    <xf numFmtId="164" fontId="27" fillId="0" borderId="4" xfId="0" applyNumberFormat="1" applyFont="1" applyFill="1" applyBorder="1" applyAlignment="1" applyProtection="1">
      <alignment horizontal="left"/>
      <protection locked="0" hidden="1"/>
    </xf>
    <xf numFmtId="164" fontId="27" fillId="0" borderId="7" xfId="0" applyNumberFormat="1" applyFont="1" applyFill="1" applyBorder="1" applyAlignment="1" applyProtection="1">
      <alignment horizontal="left"/>
      <protection locked="0" hidden="1"/>
    </xf>
    <xf numFmtId="0" fontId="28" fillId="3" borderId="8" xfId="0" applyNumberFormat="1" applyFont="1" applyFill="1" applyBorder="1" applyAlignment="1" applyProtection="1">
      <alignment horizontal="center" vertical="center"/>
    </xf>
    <xf numFmtId="0" fontId="28" fillId="3" borderId="5" xfId="0" applyNumberFormat="1" applyFont="1" applyFill="1" applyBorder="1" applyAlignment="1" applyProtection="1">
      <alignment horizontal="center" vertical="center"/>
    </xf>
    <xf numFmtId="0" fontId="28" fillId="3" borderId="6" xfId="0" applyNumberFormat="1" applyFont="1" applyFill="1" applyBorder="1" applyAlignment="1" applyProtection="1">
      <alignment horizontal="center" vertical="center"/>
    </xf>
    <xf numFmtId="0" fontId="2" fillId="2" borderId="37" xfId="0" applyFont="1" applyFill="1" applyBorder="1" applyAlignment="1" applyProtection="1">
      <alignment horizontal="center" vertical="center"/>
    </xf>
    <xf numFmtId="0" fontId="2" fillId="2" borderId="38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  <protection hidden="1"/>
    </xf>
    <xf numFmtId="0" fontId="4" fillId="0" borderId="30" xfId="0" applyFont="1" applyBorder="1" applyAlignment="1" applyProtection="1">
      <alignment horizontal="center" vertical="center"/>
      <protection hidden="1"/>
    </xf>
    <xf numFmtId="0" fontId="4" fillId="0" borderId="31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left" vertical="center"/>
      <protection hidden="1"/>
    </xf>
    <xf numFmtId="0" fontId="0" fillId="0" borderId="41" xfId="0" applyBorder="1" applyAlignment="1" applyProtection="1">
      <protection hidden="1"/>
    </xf>
    <xf numFmtId="0" fontId="0" fillId="0" borderId="13" xfId="0" applyBorder="1" applyAlignment="1" applyProtection="1">
      <protection hidden="1"/>
    </xf>
    <xf numFmtId="0" fontId="0" fillId="0" borderId="11" xfId="0" applyBorder="1" applyAlignment="1" applyProtection="1"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2" fillId="0" borderId="41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 vertical="center" wrapText="1"/>
      <protection hidden="1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0" fillId="2" borderId="15" xfId="0" applyFont="1" applyFill="1" applyBorder="1" applyAlignment="1" applyProtection="1">
      <alignment horizontal="center" vertical="center"/>
    </xf>
    <xf numFmtId="0" fontId="20" fillId="2" borderId="14" xfId="0" applyFont="1" applyFill="1" applyBorder="1" applyAlignment="1" applyProtection="1">
      <alignment horizontal="center" vertical="center"/>
    </xf>
    <xf numFmtId="0" fontId="20" fillId="0" borderId="14" xfId="0" applyFont="1" applyBorder="1" applyAlignment="1" applyProtection="1">
      <alignment horizontal="center" vertical="center"/>
    </xf>
    <xf numFmtId="0" fontId="20" fillId="0" borderId="39" xfId="0" applyFont="1" applyBorder="1" applyAlignment="1" applyProtection="1">
      <alignment horizontal="center" vertical="center"/>
    </xf>
    <xf numFmtId="0" fontId="3" fillId="3" borderId="73" xfId="0" applyFont="1" applyFill="1" applyBorder="1" applyAlignment="1" applyProtection="1">
      <alignment vertical="center"/>
      <protection locked="0"/>
    </xf>
    <xf numFmtId="0" fontId="0" fillId="0" borderId="74" xfId="0" applyBorder="1" applyAlignment="1" applyProtection="1">
      <protection locked="0"/>
    </xf>
    <xf numFmtId="0" fontId="0" fillId="0" borderId="75" xfId="0" applyBorder="1" applyAlignment="1" applyProtection="1">
      <protection locked="0"/>
    </xf>
    <xf numFmtId="0" fontId="3" fillId="3" borderId="76" xfId="0" applyFont="1" applyFill="1" applyBorder="1" applyAlignment="1" applyProtection="1">
      <alignment vertical="center"/>
      <protection locked="0"/>
    </xf>
    <xf numFmtId="0" fontId="0" fillId="0" borderId="14" xfId="0" applyBorder="1" applyAlignment="1" applyProtection="1">
      <protection locked="0"/>
    </xf>
    <xf numFmtId="0" fontId="0" fillId="0" borderId="40" xfId="0" applyBorder="1" applyAlignment="1" applyProtection="1">
      <protection locked="0"/>
    </xf>
    <xf numFmtId="0" fontId="0" fillId="3" borderId="78" xfId="0" applyFill="1" applyBorder="1" applyAlignment="1" applyProtection="1">
      <protection locked="0"/>
    </xf>
    <xf numFmtId="0" fontId="0" fillId="3" borderId="79" xfId="0" applyFill="1" applyBorder="1" applyAlignment="1" applyProtection="1">
      <protection locked="0"/>
    </xf>
    <xf numFmtId="0" fontId="4" fillId="2" borderId="79" xfId="0" applyFont="1" applyFill="1" applyBorder="1" applyAlignment="1" applyProtection="1">
      <alignment horizontal="right" vertical="center"/>
    </xf>
    <xf numFmtId="0" fontId="0" fillId="3" borderId="49" xfId="0" applyNumberFormat="1" applyFill="1" applyBorder="1" applyAlignment="1" applyProtection="1">
      <alignment horizontal="left" vertical="center"/>
      <protection locked="0"/>
    </xf>
    <xf numFmtId="0" fontId="0" fillId="3" borderId="72" xfId="0" applyNumberFormat="1" applyFill="1" applyBorder="1" applyAlignment="1" applyProtection="1">
      <alignment horizontal="left" vertical="center"/>
      <protection locked="0"/>
    </xf>
    <xf numFmtId="0" fontId="6" fillId="3" borderId="79" xfId="0" applyNumberFormat="1" applyFont="1" applyFill="1" applyBorder="1" applyAlignment="1" applyProtection="1">
      <alignment horizontal="left" vertical="center"/>
      <protection locked="0"/>
    </xf>
    <xf numFmtId="0" fontId="6" fillId="3" borderId="80" xfId="0" applyNumberFormat="1" applyFont="1" applyFill="1" applyBorder="1" applyAlignment="1" applyProtection="1">
      <alignment horizontal="left" vertical="center"/>
      <protection locked="0"/>
    </xf>
    <xf numFmtId="0" fontId="8" fillId="3" borderId="59" xfId="0" applyFont="1" applyFill="1" applyBorder="1" applyAlignment="1" applyProtection="1">
      <alignment horizontal="left"/>
      <protection locked="0" hidden="1"/>
    </xf>
    <xf numFmtId="0" fontId="8" fillId="3" borderId="60" xfId="0" applyFont="1" applyFill="1" applyBorder="1" applyAlignment="1" applyProtection="1">
      <alignment horizontal="left"/>
      <protection locked="0" hidden="1"/>
    </xf>
    <xf numFmtId="0" fontId="8" fillId="3" borderId="62" xfId="0" applyFont="1" applyFill="1" applyBorder="1" applyAlignment="1" applyProtection="1">
      <alignment horizontal="left"/>
      <protection locked="0" hidden="1"/>
    </xf>
    <xf numFmtId="0" fontId="8" fillId="3" borderId="63" xfId="0" applyFont="1" applyFill="1" applyBorder="1" applyAlignment="1" applyProtection="1">
      <alignment horizontal="left"/>
      <protection locked="0" hidden="1"/>
    </xf>
    <xf numFmtId="0" fontId="11" fillId="3" borderId="15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39" xfId="0" applyBorder="1" applyAlignment="1" applyProtection="1">
      <alignment vertical="center"/>
      <protection locked="0"/>
    </xf>
    <xf numFmtId="0" fontId="8" fillId="3" borderId="62" xfId="0" applyFont="1" applyFill="1" applyBorder="1" applyAlignment="1" applyProtection="1">
      <protection locked="0" hidden="1"/>
    </xf>
    <xf numFmtId="0" fontId="8" fillId="0" borderId="62" xfId="0" applyFont="1" applyBorder="1" applyAlignment="1" applyProtection="1">
      <protection locked="0" hidden="1"/>
    </xf>
    <xf numFmtId="0" fontId="3" fillId="0" borderId="52" xfId="0" applyFont="1" applyBorder="1" applyAlignment="1" applyProtection="1">
      <alignment horizontal="center" vertical="center"/>
    </xf>
    <xf numFmtId="0" fontId="0" fillId="0" borderId="53" xfId="0" applyBorder="1" applyAlignment="1"/>
    <xf numFmtId="0" fontId="8" fillId="3" borderId="55" xfId="0" applyFont="1" applyFill="1" applyBorder="1" applyAlignment="1" applyProtection="1">
      <protection locked="0" hidden="1"/>
    </xf>
    <xf numFmtId="0" fontId="8" fillId="3" borderId="56" xfId="0" applyFont="1" applyFill="1" applyBorder="1" applyAlignment="1" applyProtection="1">
      <protection locked="0" hidden="1"/>
    </xf>
    <xf numFmtId="0" fontId="8" fillId="0" borderId="56" xfId="0" applyFont="1" applyBorder="1" applyAlignment="1" applyProtection="1">
      <protection locked="0" hidden="1"/>
    </xf>
    <xf numFmtId="0" fontId="8" fillId="3" borderId="58" xfId="0" applyFont="1" applyFill="1" applyBorder="1" applyAlignment="1" applyProtection="1">
      <protection locked="0" hidden="1"/>
    </xf>
    <xf numFmtId="0" fontId="8" fillId="3" borderId="59" xfId="0" applyFont="1" applyFill="1" applyBorder="1" applyAlignment="1" applyProtection="1">
      <protection locked="0" hidden="1"/>
    </xf>
    <xf numFmtId="0" fontId="8" fillId="0" borderId="59" xfId="0" applyFont="1" applyBorder="1" applyAlignment="1" applyProtection="1">
      <protection locked="0" hidden="1"/>
    </xf>
    <xf numFmtId="0" fontId="8" fillId="3" borderId="61" xfId="0" applyFont="1" applyFill="1" applyBorder="1" applyAlignment="1" applyProtection="1">
      <protection locked="0" hidden="1"/>
    </xf>
    <xf numFmtId="0" fontId="3" fillId="0" borderId="53" xfId="0" applyFont="1" applyBorder="1" applyAlignment="1" applyProtection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8" fillId="3" borderId="56" xfId="0" applyFont="1" applyFill="1" applyBorder="1" applyAlignment="1" applyProtection="1">
      <alignment horizontal="left"/>
      <protection locked="0" hidden="1"/>
    </xf>
    <xf numFmtId="0" fontId="8" fillId="3" borderId="57" xfId="0" applyFont="1" applyFill="1" applyBorder="1" applyAlignment="1" applyProtection="1">
      <alignment horizontal="left"/>
      <protection locked="0" hidden="1"/>
    </xf>
    <xf numFmtId="0" fontId="25" fillId="3" borderId="66" xfId="0" applyFont="1" applyFill="1" applyBorder="1" applyAlignment="1" applyProtection="1">
      <alignment horizontal="left"/>
      <protection hidden="1"/>
    </xf>
    <xf numFmtId="0" fontId="6" fillId="0" borderId="67" xfId="0" applyFont="1" applyBorder="1" applyAlignment="1">
      <alignment horizontal="left"/>
    </xf>
    <xf numFmtId="0" fontId="25" fillId="3" borderId="65" xfId="0" applyFont="1" applyFill="1" applyBorder="1" applyAlignment="1" applyProtection="1">
      <alignment horizontal="left"/>
      <protection hidden="1"/>
    </xf>
    <xf numFmtId="0" fontId="6" fillId="0" borderId="68" xfId="0" applyFont="1" applyBorder="1" applyAlignment="1">
      <alignment horizontal="left"/>
    </xf>
    <xf numFmtId="0" fontId="25" fillId="3" borderId="69" xfId="0" applyFont="1" applyFill="1" applyBorder="1" applyAlignment="1" applyProtection="1">
      <alignment horizontal="left"/>
      <protection hidden="1"/>
    </xf>
    <xf numFmtId="0" fontId="6" fillId="0" borderId="70" xfId="0" applyFont="1" applyBorder="1" applyAlignment="1">
      <alignment horizontal="left"/>
    </xf>
    <xf numFmtId="0" fontId="0" fillId="3" borderId="77" xfId="0" applyFill="1" applyBorder="1" applyAlignment="1" applyProtection="1">
      <protection locked="0"/>
    </xf>
    <xf numFmtId="0" fontId="0" fillId="3" borderId="49" xfId="0" applyFill="1" applyBorder="1" applyAlignment="1" applyProtection="1">
      <protection locked="0"/>
    </xf>
    <xf numFmtId="0" fontId="0" fillId="0" borderId="49" xfId="0" applyBorder="1" applyAlignment="1" applyProtection="1">
      <protection locked="0"/>
    </xf>
    <xf numFmtId="0" fontId="5" fillId="0" borderId="15" xfId="0" applyFont="1" applyBorder="1" applyAlignment="1">
      <alignment horizontal="right" vertical="center"/>
    </xf>
    <xf numFmtId="0" fontId="5" fillId="0" borderId="39" xfId="0" applyFont="1" applyBorder="1" applyAlignment="1">
      <alignment horizontal="right" vertical="center"/>
    </xf>
  </cellXfs>
  <cellStyles count="4">
    <cellStyle name="Excel Built-in Good" xfId="2"/>
    <cellStyle name="Hypertextové prepojenie" xfId="1" builtinId="8"/>
    <cellStyle name="Normálna" xfId="0" builtinId="0"/>
    <cellStyle name="Normálna 2" xfId="3"/>
  </cellStyles>
  <dxfs count="23">
    <dxf>
      <numFmt numFmtId="0" formatCode="General"/>
    </dxf>
    <dxf>
      <numFmt numFmtId="0" formatCode="General"/>
      <protection locked="1" hidden="1"/>
    </dxf>
    <dxf>
      <numFmt numFmtId="0" formatCode="General"/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numFmt numFmtId="0" formatCode="General"/>
      <protection locked="1" hidden="1"/>
    </dxf>
    <dxf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numFmt numFmtId="1" formatCode="0"/>
      <protection locked="1" hidden="1"/>
    </dxf>
    <dxf>
      <numFmt numFmtId="1" formatCode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protection locked="1" hidden="1"/>
    </dxf>
    <dxf>
      <numFmt numFmtId="0" formatCode="General"/>
      <protection locked="1" hidden="1"/>
    </dxf>
    <dxf>
      <numFmt numFmtId="0" formatCode="General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protection locked="1" hidden="1"/>
    </dxf>
  </dxfs>
  <tableStyles count="0" defaultTableStyle="TableStyleMedium9" defaultPivotStyle="PivotStyleLight16"/>
  <colors>
    <mruColors>
      <color rgb="FFFFFFFF"/>
      <color rgb="FFFFFFC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H$23" lockText="1" noThreeD="1"/>
</file>

<file path=xl/ctrlProps/ctrlProp10.xml><?xml version="1.0" encoding="utf-8"?>
<formControlPr xmlns="http://schemas.microsoft.com/office/spreadsheetml/2009/9/main" objectType="CheckBox" fmlaLink="$H$32" lockText="1" noThreeD="1"/>
</file>

<file path=xl/ctrlProps/ctrlProp11.xml><?xml version="1.0" encoding="utf-8"?>
<formControlPr xmlns="http://schemas.microsoft.com/office/spreadsheetml/2009/9/main" objectType="CheckBox" fmlaLink="$H$33" lockText="1" noThreeD="1"/>
</file>

<file path=xl/ctrlProps/ctrlProp12.xml><?xml version="1.0" encoding="utf-8"?>
<formControlPr xmlns="http://schemas.microsoft.com/office/spreadsheetml/2009/9/main" objectType="CheckBox" fmlaLink="$H$34" lockText="1" noThreeD="1"/>
</file>

<file path=xl/ctrlProps/ctrlProp13.xml><?xml version="1.0" encoding="utf-8"?>
<formControlPr xmlns="http://schemas.microsoft.com/office/spreadsheetml/2009/9/main" objectType="CheckBox" fmlaLink="$H$35" lockText="1" noThreeD="1"/>
</file>

<file path=xl/ctrlProps/ctrlProp14.xml><?xml version="1.0" encoding="utf-8"?>
<formControlPr xmlns="http://schemas.microsoft.com/office/spreadsheetml/2009/9/main" objectType="CheckBox" fmlaLink="$H$36" lockText="1" noThreeD="1"/>
</file>

<file path=xl/ctrlProps/ctrlProp15.xml><?xml version="1.0" encoding="utf-8"?>
<formControlPr xmlns="http://schemas.microsoft.com/office/spreadsheetml/2009/9/main" objectType="CheckBox" fmlaLink="$H$37" lockText="1" noThreeD="1"/>
</file>

<file path=xl/ctrlProps/ctrlProp16.xml><?xml version="1.0" encoding="utf-8"?>
<formControlPr xmlns="http://schemas.microsoft.com/office/spreadsheetml/2009/9/main" objectType="CheckBox" fmlaLink="$H$38" lockText="1" noThreeD="1"/>
</file>

<file path=xl/ctrlProps/ctrlProp17.xml><?xml version="1.0" encoding="utf-8"?>
<formControlPr xmlns="http://schemas.microsoft.com/office/spreadsheetml/2009/9/main" objectType="CheckBox" fmlaLink="$H$39" lockText="1" noThreeD="1"/>
</file>

<file path=xl/ctrlProps/ctrlProp18.xml><?xml version="1.0" encoding="utf-8"?>
<formControlPr xmlns="http://schemas.microsoft.com/office/spreadsheetml/2009/9/main" objectType="CheckBox" fmlaLink="$H$40" lockText="1" noThreeD="1"/>
</file>

<file path=xl/ctrlProps/ctrlProp19.xml><?xml version="1.0" encoding="utf-8"?>
<formControlPr xmlns="http://schemas.microsoft.com/office/spreadsheetml/2009/9/main" objectType="CheckBox" fmlaLink="$H$41" lockText="1" noThreeD="1"/>
</file>

<file path=xl/ctrlProps/ctrlProp2.xml><?xml version="1.0" encoding="utf-8"?>
<formControlPr xmlns="http://schemas.microsoft.com/office/spreadsheetml/2009/9/main" objectType="CheckBox" fmlaLink="$H$24" lockText="1" noThreeD="1"/>
</file>

<file path=xl/ctrlProps/ctrlProp20.xml><?xml version="1.0" encoding="utf-8"?>
<formControlPr xmlns="http://schemas.microsoft.com/office/spreadsheetml/2009/9/main" objectType="CheckBox" fmlaLink="$H$42" lockText="1" noThreeD="1"/>
</file>

<file path=xl/ctrlProps/ctrlProp21.xml><?xml version="1.0" encoding="utf-8"?>
<formControlPr xmlns="http://schemas.microsoft.com/office/spreadsheetml/2009/9/main" objectType="CheckBox" fmlaLink="$C$23" lockText="1" noThreeD="1"/>
</file>

<file path=xl/ctrlProps/ctrlProp22.xml><?xml version="1.0" encoding="utf-8"?>
<formControlPr xmlns="http://schemas.microsoft.com/office/spreadsheetml/2009/9/main" objectType="CheckBox" fmlaLink="$C$24" lockText="1" noThreeD="1"/>
</file>

<file path=xl/ctrlProps/ctrlProp23.xml><?xml version="1.0" encoding="utf-8"?>
<formControlPr xmlns="http://schemas.microsoft.com/office/spreadsheetml/2009/9/main" objectType="CheckBox" fmlaLink="$C$25" lockText="1" noThreeD="1"/>
</file>

<file path=xl/ctrlProps/ctrlProp24.xml><?xml version="1.0" encoding="utf-8"?>
<formControlPr xmlns="http://schemas.microsoft.com/office/spreadsheetml/2009/9/main" objectType="CheckBox" fmlaLink="$C$26" lockText="1" noThreeD="1"/>
</file>

<file path=xl/ctrlProps/ctrlProp25.xml><?xml version="1.0" encoding="utf-8"?>
<formControlPr xmlns="http://schemas.microsoft.com/office/spreadsheetml/2009/9/main" objectType="CheckBox" fmlaLink="$C$27" lockText="1" noThreeD="1"/>
</file>

<file path=xl/ctrlProps/ctrlProp26.xml><?xml version="1.0" encoding="utf-8"?>
<formControlPr xmlns="http://schemas.microsoft.com/office/spreadsheetml/2009/9/main" objectType="CheckBox" fmlaLink="$C$28" lockText="1" noThreeD="1"/>
</file>

<file path=xl/ctrlProps/ctrlProp27.xml><?xml version="1.0" encoding="utf-8"?>
<formControlPr xmlns="http://schemas.microsoft.com/office/spreadsheetml/2009/9/main" objectType="CheckBox" fmlaLink="$C$29" lockText="1" noThreeD="1"/>
</file>

<file path=xl/ctrlProps/ctrlProp28.xml><?xml version="1.0" encoding="utf-8"?>
<formControlPr xmlns="http://schemas.microsoft.com/office/spreadsheetml/2009/9/main" objectType="CheckBox" fmlaLink="$C$30" lockText="1" noThreeD="1"/>
</file>

<file path=xl/ctrlProps/ctrlProp29.xml><?xml version="1.0" encoding="utf-8"?>
<formControlPr xmlns="http://schemas.microsoft.com/office/spreadsheetml/2009/9/main" objectType="CheckBox" fmlaLink="$C$31" lockText="1" noThreeD="1"/>
</file>

<file path=xl/ctrlProps/ctrlProp3.xml><?xml version="1.0" encoding="utf-8"?>
<formControlPr xmlns="http://schemas.microsoft.com/office/spreadsheetml/2009/9/main" objectType="CheckBox" fmlaLink="$H$25" lockText="1" noThreeD="1"/>
</file>

<file path=xl/ctrlProps/ctrlProp30.xml><?xml version="1.0" encoding="utf-8"?>
<formControlPr xmlns="http://schemas.microsoft.com/office/spreadsheetml/2009/9/main" objectType="CheckBox" fmlaLink="$C$32" lockText="1" noThreeD="1"/>
</file>

<file path=xl/ctrlProps/ctrlProp31.xml><?xml version="1.0" encoding="utf-8"?>
<formControlPr xmlns="http://schemas.microsoft.com/office/spreadsheetml/2009/9/main" objectType="CheckBox" fmlaLink="$C$33" lockText="1" noThreeD="1"/>
</file>

<file path=xl/ctrlProps/ctrlProp32.xml><?xml version="1.0" encoding="utf-8"?>
<formControlPr xmlns="http://schemas.microsoft.com/office/spreadsheetml/2009/9/main" objectType="CheckBox" fmlaLink="$C$34" lockText="1" noThreeD="1"/>
</file>

<file path=xl/ctrlProps/ctrlProp33.xml><?xml version="1.0" encoding="utf-8"?>
<formControlPr xmlns="http://schemas.microsoft.com/office/spreadsheetml/2009/9/main" objectType="CheckBox" fmlaLink="$C$35" lockText="1" noThreeD="1"/>
</file>

<file path=xl/ctrlProps/ctrlProp34.xml><?xml version="1.0" encoding="utf-8"?>
<formControlPr xmlns="http://schemas.microsoft.com/office/spreadsheetml/2009/9/main" objectType="CheckBox" fmlaLink="$C$36" lockText="1" noThreeD="1"/>
</file>

<file path=xl/ctrlProps/ctrlProp35.xml><?xml version="1.0" encoding="utf-8"?>
<formControlPr xmlns="http://schemas.microsoft.com/office/spreadsheetml/2009/9/main" objectType="CheckBox" fmlaLink="$C$37" lockText="1" noThreeD="1"/>
</file>

<file path=xl/ctrlProps/ctrlProp36.xml><?xml version="1.0" encoding="utf-8"?>
<formControlPr xmlns="http://schemas.microsoft.com/office/spreadsheetml/2009/9/main" objectType="CheckBox" fmlaLink="$C$38" lockText="1" noThreeD="1"/>
</file>

<file path=xl/ctrlProps/ctrlProp37.xml><?xml version="1.0" encoding="utf-8"?>
<formControlPr xmlns="http://schemas.microsoft.com/office/spreadsheetml/2009/9/main" objectType="CheckBox" fmlaLink="$C$39" lockText="1" noThreeD="1"/>
</file>

<file path=xl/ctrlProps/ctrlProp38.xml><?xml version="1.0" encoding="utf-8"?>
<formControlPr xmlns="http://schemas.microsoft.com/office/spreadsheetml/2009/9/main" objectType="CheckBox" fmlaLink="$C$40" lockText="1" noThreeD="1"/>
</file>

<file path=xl/ctrlProps/ctrlProp39.xml><?xml version="1.0" encoding="utf-8"?>
<formControlPr xmlns="http://schemas.microsoft.com/office/spreadsheetml/2009/9/main" objectType="CheckBox" fmlaLink="$C$41" lockText="1" noThreeD="1"/>
</file>

<file path=xl/ctrlProps/ctrlProp4.xml><?xml version="1.0" encoding="utf-8"?>
<formControlPr xmlns="http://schemas.microsoft.com/office/spreadsheetml/2009/9/main" objectType="CheckBox" fmlaLink="$H$26" lockText="1" noThreeD="1"/>
</file>

<file path=xl/ctrlProps/ctrlProp40.xml><?xml version="1.0" encoding="utf-8"?>
<formControlPr xmlns="http://schemas.microsoft.com/office/spreadsheetml/2009/9/main" objectType="CheckBox" fmlaLink="$C$42" lockText="1" noThreeD="1"/>
</file>

<file path=xl/ctrlProps/ctrlProp5.xml><?xml version="1.0" encoding="utf-8"?>
<formControlPr xmlns="http://schemas.microsoft.com/office/spreadsheetml/2009/9/main" objectType="CheckBox" fmlaLink="$H$27" lockText="1" noThreeD="1"/>
</file>

<file path=xl/ctrlProps/ctrlProp6.xml><?xml version="1.0" encoding="utf-8"?>
<formControlPr xmlns="http://schemas.microsoft.com/office/spreadsheetml/2009/9/main" objectType="CheckBox" fmlaLink="$H$28" lockText="1" noThreeD="1"/>
</file>

<file path=xl/ctrlProps/ctrlProp7.xml><?xml version="1.0" encoding="utf-8"?>
<formControlPr xmlns="http://schemas.microsoft.com/office/spreadsheetml/2009/9/main" objectType="CheckBox" fmlaLink="$H$29" lockText="1" noThreeD="1"/>
</file>

<file path=xl/ctrlProps/ctrlProp8.xml><?xml version="1.0" encoding="utf-8"?>
<formControlPr xmlns="http://schemas.microsoft.com/office/spreadsheetml/2009/9/main" objectType="CheckBox" fmlaLink="$H$30" lockText="1" noThreeD="1"/>
</file>

<file path=xl/ctrlProps/ctrlProp9.xml><?xml version="1.0" encoding="utf-8"?>
<formControlPr xmlns="http://schemas.microsoft.com/office/spreadsheetml/2009/9/main" objectType="CheckBox" fmlaLink="$H$3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91440</xdr:colOff>
      <xdr:row>7</xdr:row>
      <xdr:rowOff>38100</xdr:rowOff>
    </xdr:from>
    <xdr:to>
      <xdr:col>2</xdr:col>
      <xdr:colOff>129540</xdr:colOff>
      <xdr:row>12</xdr:row>
      <xdr:rowOff>22860</xdr:rowOff>
    </xdr:to>
    <xdr:pic>
      <xdr:nvPicPr>
        <xdr:cNvPr id="1098" name="Picture 9" descr="SMER_DIELC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584960"/>
          <a:ext cx="2202180" cy="990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22</xdr:row>
          <xdr:rowOff>30480</xdr:rowOff>
        </xdr:from>
        <xdr:to>
          <xdr:col>7</xdr:col>
          <xdr:colOff>205740</xdr:colOff>
          <xdr:row>22</xdr:row>
          <xdr:rowOff>160020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23</xdr:row>
          <xdr:rowOff>30480</xdr:rowOff>
        </xdr:from>
        <xdr:to>
          <xdr:col>7</xdr:col>
          <xdr:colOff>205740</xdr:colOff>
          <xdr:row>23</xdr:row>
          <xdr:rowOff>160020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24</xdr:row>
          <xdr:rowOff>30480</xdr:rowOff>
        </xdr:from>
        <xdr:to>
          <xdr:col>7</xdr:col>
          <xdr:colOff>205740</xdr:colOff>
          <xdr:row>24</xdr:row>
          <xdr:rowOff>160020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25</xdr:row>
          <xdr:rowOff>30480</xdr:rowOff>
        </xdr:from>
        <xdr:to>
          <xdr:col>7</xdr:col>
          <xdr:colOff>205740</xdr:colOff>
          <xdr:row>25</xdr:row>
          <xdr:rowOff>160020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26</xdr:row>
          <xdr:rowOff>30480</xdr:rowOff>
        </xdr:from>
        <xdr:to>
          <xdr:col>7</xdr:col>
          <xdr:colOff>205740</xdr:colOff>
          <xdr:row>26</xdr:row>
          <xdr:rowOff>160020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27</xdr:row>
          <xdr:rowOff>30480</xdr:rowOff>
        </xdr:from>
        <xdr:to>
          <xdr:col>7</xdr:col>
          <xdr:colOff>205740</xdr:colOff>
          <xdr:row>27</xdr:row>
          <xdr:rowOff>160020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28</xdr:row>
          <xdr:rowOff>30480</xdr:rowOff>
        </xdr:from>
        <xdr:to>
          <xdr:col>7</xdr:col>
          <xdr:colOff>205740</xdr:colOff>
          <xdr:row>28</xdr:row>
          <xdr:rowOff>160020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29</xdr:row>
          <xdr:rowOff>30480</xdr:rowOff>
        </xdr:from>
        <xdr:to>
          <xdr:col>7</xdr:col>
          <xdr:colOff>205740</xdr:colOff>
          <xdr:row>29</xdr:row>
          <xdr:rowOff>160020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30</xdr:row>
          <xdr:rowOff>30480</xdr:rowOff>
        </xdr:from>
        <xdr:to>
          <xdr:col>7</xdr:col>
          <xdr:colOff>205740</xdr:colOff>
          <xdr:row>30</xdr:row>
          <xdr:rowOff>160020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31</xdr:row>
          <xdr:rowOff>30480</xdr:rowOff>
        </xdr:from>
        <xdr:to>
          <xdr:col>7</xdr:col>
          <xdr:colOff>205740</xdr:colOff>
          <xdr:row>31</xdr:row>
          <xdr:rowOff>160020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32</xdr:row>
          <xdr:rowOff>30480</xdr:rowOff>
        </xdr:from>
        <xdr:to>
          <xdr:col>7</xdr:col>
          <xdr:colOff>205740</xdr:colOff>
          <xdr:row>32</xdr:row>
          <xdr:rowOff>160020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33</xdr:row>
          <xdr:rowOff>30480</xdr:rowOff>
        </xdr:from>
        <xdr:to>
          <xdr:col>7</xdr:col>
          <xdr:colOff>205740</xdr:colOff>
          <xdr:row>33</xdr:row>
          <xdr:rowOff>160020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34</xdr:row>
          <xdr:rowOff>30480</xdr:rowOff>
        </xdr:from>
        <xdr:to>
          <xdr:col>7</xdr:col>
          <xdr:colOff>205740</xdr:colOff>
          <xdr:row>34</xdr:row>
          <xdr:rowOff>160020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35</xdr:row>
          <xdr:rowOff>30480</xdr:rowOff>
        </xdr:from>
        <xdr:to>
          <xdr:col>7</xdr:col>
          <xdr:colOff>205740</xdr:colOff>
          <xdr:row>35</xdr:row>
          <xdr:rowOff>160020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36</xdr:row>
          <xdr:rowOff>30480</xdr:rowOff>
        </xdr:from>
        <xdr:to>
          <xdr:col>7</xdr:col>
          <xdr:colOff>205740</xdr:colOff>
          <xdr:row>36</xdr:row>
          <xdr:rowOff>160020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37</xdr:row>
          <xdr:rowOff>30480</xdr:rowOff>
        </xdr:from>
        <xdr:to>
          <xdr:col>7</xdr:col>
          <xdr:colOff>205740</xdr:colOff>
          <xdr:row>37</xdr:row>
          <xdr:rowOff>160020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38</xdr:row>
          <xdr:rowOff>30480</xdr:rowOff>
        </xdr:from>
        <xdr:to>
          <xdr:col>7</xdr:col>
          <xdr:colOff>205740</xdr:colOff>
          <xdr:row>38</xdr:row>
          <xdr:rowOff>160020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39</xdr:row>
          <xdr:rowOff>30480</xdr:rowOff>
        </xdr:from>
        <xdr:to>
          <xdr:col>7</xdr:col>
          <xdr:colOff>205740</xdr:colOff>
          <xdr:row>39</xdr:row>
          <xdr:rowOff>160020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40</xdr:row>
          <xdr:rowOff>30480</xdr:rowOff>
        </xdr:from>
        <xdr:to>
          <xdr:col>7</xdr:col>
          <xdr:colOff>205740</xdr:colOff>
          <xdr:row>40</xdr:row>
          <xdr:rowOff>160020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41</xdr:row>
          <xdr:rowOff>30480</xdr:rowOff>
        </xdr:from>
        <xdr:to>
          <xdr:col>7</xdr:col>
          <xdr:colOff>205740</xdr:colOff>
          <xdr:row>41</xdr:row>
          <xdr:rowOff>160020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87630</xdr:colOff>
      <xdr:row>20</xdr:row>
      <xdr:rowOff>41910</xdr:rowOff>
    </xdr:from>
    <xdr:to>
      <xdr:col>2</xdr:col>
      <xdr:colOff>198120</xdr:colOff>
      <xdr:row>20</xdr:row>
      <xdr:rowOff>156210</xdr:rowOff>
    </xdr:to>
    <xdr:grpSp>
      <xdr:nvGrpSpPr>
        <xdr:cNvPr id="16" name="Skupina 15"/>
        <xdr:cNvGrpSpPr/>
      </xdr:nvGrpSpPr>
      <xdr:grpSpPr>
        <a:xfrm>
          <a:off x="2251710" y="3897630"/>
          <a:ext cx="110490" cy="114300"/>
          <a:chOff x="7940040" y="2575560"/>
          <a:chExt cx="106680" cy="114300"/>
        </a:xfrm>
      </xdr:grpSpPr>
      <xdr:sp macro="" textlink="">
        <xdr:nvSpPr>
          <xdr:cNvPr id="3" name="Obdĺžnik 2"/>
          <xdr:cNvSpPr/>
        </xdr:nvSpPr>
        <xdr:spPr>
          <a:xfrm>
            <a:off x="7940040" y="2575560"/>
            <a:ext cx="106680" cy="114300"/>
          </a:xfrm>
          <a:prstGeom prst="rect">
            <a:avLst/>
          </a:prstGeom>
          <a:noFill/>
          <a:ln w="63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sk-SK" sz="1100"/>
          </a:p>
        </xdr:txBody>
      </xdr:sp>
      <xdr:cxnSp macro="">
        <xdr:nvCxnSpPr>
          <xdr:cNvPr id="7" name="Rovná spojnica 6"/>
          <xdr:cNvCxnSpPr/>
        </xdr:nvCxnSpPr>
        <xdr:spPr>
          <a:xfrm>
            <a:off x="7960995" y="2615565"/>
            <a:ext cx="40005" cy="51435"/>
          </a:xfrm>
          <a:prstGeom prst="line">
            <a:avLst/>
          </a:prstGeom>
          <a:ln w="158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Rovná spojnica 9"/>
          <xdr:cNvCxnSpPr/>
        </xdr:nvCxnSpPr>
        <xdr:spPr>
          <a:xfrm flipV="1">
            <a:off x="7999095" y="2600325"/>
            <a:ext cx="30480" cy="68580"/>
          </a:xfrm>
          <a:prstGeom prst="line">
            <a:avLst/>
          </a:prstGeom>
          <a:ln w="158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83820</xdr:colOff>
      <xdr:row>21</xdr:row>
      <xdr:rowOff>41910</xdr:rowOff>
    </xdr:from>
    <xdr:to>
      <xdr:col>2</xdr:col>
      <xdr:colOff>190500</xdr:colOff>
      <xdr:row>21</xdr:row>
      <xdr:rowOff>156210</xdr:rowOff>
    </xdr:to>
    <xdr:sp macro="" textlink="">
      <xdr:nvSpPr>
        <xdr:cNvPr id="81" name="Obdĺžnik 80"/>
        <xdr:cNvSpPr/>
      </xdr:nvSpPr>
      <xdr:spPr>
        <a:xfrm>
          <a:off x="2247900" y="4088130"/>
          <a:ext cx="106680" cy="114300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7</xdr:col>
      <xdr:colOff>60960</xdr:colOff>
      <xdr:row>20</xdr:row>
      <xdr:rowOff>34290</xdr:rowOff>
    </xdr:from>
    <xdr:to>
      <xdr:col>7</xdr:col>
      <xdr:colOff>167640</xdr:colOff>
      <xdr:row>20</xdr:row>
      <xdr:rowOff>148590</xdr:rowOff>
    </xdr:to>
    <xdr:sp macro="" textlink="">
      <xdr:nvSpPr>
        <xdr:cNvPr id="84" name="Obdĺžnik 83"/>
        <xdr:cNvSpPr/>
      </xdr:nvSpPr>
      <xdr:spPr>
        <a:xfrm>
          <a:off x="4488180" y="3890010"/>
          <a:ext cx="106680" cy="114300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7</xdr:col>
      <xdr:colOff>57150</xdr:colOff>
      <xdr:row>21</xdr:row>
      <xdr:rowOff>53340</xdr:rowOff>
    </xdr:from>
    <xdr:to>
      <xdr:col>7</xdr:col>
      <xdr:colOff>163830</xdr:colOff>
      <xdr:row>21</xdr:row>
      <xdr:rowOff>167640</xdr:rowOff>
    </xdr:to>
    <xdr:grpSp>
      <xdr:nvGrpSpPr>
        <xdr:cNvPr id="85" name="Skupina 84"/>
        <xdr:cNvGrpSpPr/>
      </xdr:nvGrpSpPr>
      <xdr:grpSpPr>
        <a:xfrm>
          <a:off x="4484370" y="4099560"/>
          <a:ext cx="106680" cy="114300"/>
          <a:chOff x="7940040" y="2575560"/>
          <a:chExt cx="106680" cy="114300"/>
        </a:xfrm>
      </xdr:grpSpPr>
      <xdr:sp macro="" textlink="">
        <xdr:nvSpPr>
          <xdr:cNvPr id="86" name="Obdĺžnik 85"/>
          <xdr:cNvSpPr/>
        </xdr:nvSpPr>
        <xdr:spPr>
          <a:xfrm>
            <a:off x="7940040" y="2575560"/>
            <a:ext cx="106680" cy="114300"/>
          </a:xfrm>
          <a:prstGeom prst="rect">
            <a:avLst/>
          </a:prstGeom>
          <a:noFill/>
          <a:ln w="63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sk-SK" sz="1100"/>
          </a:p>
        </xdr:txBody>
      </xdr:sp>
      <xdr:cxnSp macro="">
        <xdr:nvCxnSpPr>
          <xdr:cNvPr id="87" name="Rovná spojnica 86"/>
          <xdr:cNvCxnSpPr/>
        </xdr:nvCxnSpPr>
        <xdr:spPr>
          <a:xfrm>
            <a:off x="7960995" y="2615565"/>
            <a:ext cx="40005" cy="51435"/>
          </a:xfrm>
          <a:prstGeom prst="line">
            <a:avLst/>
          </a:prstGeom>
          <a:ln w="158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Rovná spojnica 87"/>
          <xdr:cNvCxnSpPr/>
        </xdr:nvCxnSpPr>
        <xdr:spPr>
          <a:xfrm flipV="1">
            <a:off x="7999095" y="2600325"/>
            <a:ext cx="30480" cy="68580"/>
          </a:xfrm>
          <a:prstGeom prst="line">
            <a:avLst/>
          </a:prstGeom>
          <a:ln w="158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60960</xdr:rowOff>
        </xdr:from>
        <xdr:to>
          <xdr:col>2</xdr:col>
          <xdr:colOff>251460</xdr:colOff>
          <xdr:row>22</xdr:row>
          <xdr:rowOff>190500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23</xdr:row>
          <xdr:rowOff>45720</xdr:rowOff>
        </xdr:from>
        <xdr:to>
          <xdr:col>2</xdr:col>
          <xdr:colOff>251460</xdr:colOff>
          <xdr:row>23</xdr:row>
          <xdr:rowOff>175260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24</xdr:row>
          <xdr:rowOff>45720</xdr:rowOff>
        </xdr:from>
        <xdr:to>
          <xdr:col>2</xdr:col>
          <xdr:colOff>251460</xdr:colOff>
          <xdr:row>24</xdr:row>
          <xdr:rowOff>175260</xdr:rowOff>
        </xdr:to>
        <xdr:sp macro="" textlink="">
          <xdr:nvSpPr>
            <xdr:cNvPr id="2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25</xdr:row>
          <xdr:rowOff>45720</xdr:rowOff>
        </xdr:from>
        <xdr:to>
          <xdr:col>2</xdr:col>
          <xdr:colOff>251460</xdr:colOff>
          <xdr:row>25</xdr:row>
          <xdr:rowOff>175260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26</xdr:row>
          <xdr:rowOff>45720</xdr:rowOff>
        </xdr:from>
        <xdr:to>
          <xdr:col>2</xdr:col>
          <xdr:colOff>251460</xdr:colOff>
          <xdr:row>26</xdr:row>
          <xdr:rowOff>175260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27</xdr:row>
          <xdr:rowOff>45720</xdr:rowOff>
        </xdr:from>
        <xdr:to>
          <xdr:col>2</xdr:col>
          <xdr:colOff>251460</xdr:colOff>
          <xdr:row>27</xdr:row>
          <xdr:rowOff>175260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28</xdr:row>
          <xdr:rowOff>45720</xdr:rowOff>
        </xdr:from>
        <xdr:to>
          <xdr:col>2</xdr:col>
          <xdr:colOff>251460</xdr:colOff>
          <xdr:row>28</xdr:row>
          <xdr:rowOff>175260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29</xdr:row>
          <xdr:rowOff>45720</xdr:rowOff>
        </xdr:from>
        <xdr:to>
          <xdr:col>2</xdr:col>
          <xdr:colOff>251460</xdr:colOff>
          <xdr:row>29</xdr:row>
          <xdr:rowOff>175260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30</xdr:row>
          <xdr:rowOff>45720</xdr:rowOff>
        </xdr:from>
        <xdr:to>
          <xdr:col>2</xdr:col>
          <xdr:colOff>251460</xdr:colOff>
          <xdr:row>30</xdr:row>
          <xdr:rowOff>175260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31</xdr:row>
          <xdr:rowOff>45720</xdr:rowOff>
        </xdr:from>
        <xdr:to>
          <xdr:col>2</xdr:col>
          <xdr:colOff>251460</xdr:colOff>
          <xdr:row>31</xdr:row>
          <xdr:rowOff>175260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32</xdr:row>
          <xdr:rowOff>45720</xdr:rowOff>
        </xdr:from>
        <xdr:to>
          <xdr:col>2</xdr:col>
          <xdr:colOff>251460</xdr:colOff>
          <xdr:row>32</xdr:row>
          <xdr:rowOff>175260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33</xdr:row>
          <xdr:rowOff>45720</xdr:rowOff>
        </xdr:from>
        <xdr:to>
          <xdr:col>2</xdr:col>
          <xdr:colOff>251460</xdr:colOff>
          <xdr:row>33</xdr:row>
          <xdr:rowOff>175260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34</xdr:row>
          <xdr:rowOff>45720</xdr:rowOff>
        </xdr:from>
        <xdr:to>
          <xdr:col>2</xdr:col>
          <xdr:colOff>251460</xdr:colOff>
          <xdr:row>34</xdr:row>
          <xdr:rowOff>175260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35</xdr:row>
          <xdr:rowOff>45720</xdr:rowOff>
        </xdr:from>
        <xdr:to>
          <xdr:col>2</xdr:col>
          <xdr:colOff>251460</xdr:colOff>
          <xdr:row>35</xdr:row>
          <xdr:rowOff>175260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45720</xdr:rowOff>
        </xdr:from>
        <xdr:to>
          <xdr:col>2</xdr:col>
          <xdr:colOff>251460</xdr:colOff>
          <xdr:row>36</xdr:row>
          <xdr:rowOff>175260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37</xdr:row>
          <xdr:rowOff>45720</xdr:rowOff>
        </xdr:from>
        <xdr:to>
          <xdr:col>2</xdr:col>
          <xdr:colOff>251460</xdr:colOff>
          <xdr:row>37</xdr:row>
          <xdr:rowOff>175260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38</xdr:row>
          <xdr:rowOff>45720</xdr:rowOff>
        </xdr:from>
        <xdr:to>
          <xdr:col>2</xdr:col>
          <xdr:colOff>251460</xdr:colOff>
          <xdr:row>38</xdr:row>
          <xdr:rowOff>175260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39</xdr:row>
          <xdr:rowOff>45720</xdr:rowOff>
        </xdr:from>
        <xdr:to>
          <xdr:col>2</xdr:col>
          <xdr:colOff>251460</xdr:colOff>
          <xdr:row>39</xdr:row>
          <xdr:rowOff>175260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40</xdr:row>
          <xdr:rowOff>45720</xdr:rowOff>
        </xdr:from>
        <xdr:to>
          <xdr:col>2</xdr:col>
          <xdr:colOff>251460</xdr:colOff>
          <xdr:row>40</xdr:row>
          <xdr:rowOff>175260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41</xdr:row>
          <xdr:rowOff>45720</xdr:rowOff>
        </xdr:from>
        <xdr:to>
          <xdr:col>2</xdr:col>
          <xdr:colOff>251460</xdr:colOff>
          <xdr:row>41</xdr:row>
          <xdr:rowOff>175260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uľka1" displayName="Tabuľka1" ref="A1:U21" totalsRowShown="0" headerRowDxfId="22" dataDxfId="21">
  <autoFilter ref="A1:U21"/>
  <tableColumns count="21">
    <tableColumn id="1" name="Qty" dataDxfId="20">
      <calculatedColumnFormula>IF(FORMULAR!I23="áno",2*FORMULAR!E23,FORMULAR!E23)</calculatedColumnFormula>
    </tableColumn>
    <tableColumn id="2" name="article" dataDxfId="19">
      <calculatedColumnFormula>IF(G2="3", "POREZ_VELKY", IF(FORMULAR!I23="áno","POREZ_DUPLAK",IF(AND(FORMULAR!F23&gt;400,FORMULAR!G23&gt;150),"POREZ_VELKY","POREZ_MALY")))</calculatedColumnFormula>
    </tableColumn>
    <tableColumn id="3" name="material" dataDxfId="18">
      <calculatedColumnFormula>IF(FORMULAR!$E$9="","DTD_FARBA","DTD_KRESBA")</calculatedColumnFormula>
    </tableColumn>
    <tableColumn id="4" name="partname" dataDxfId="17">
      <calculatedColumnFormula>CONCATENATE(B2, ".bSolid")</calculatedColumnFormula>
    </tableColumn>
    <tableColumn id="5" name="width" dataDxfId="16">
      <calculatedColumnFormula>FORMULAR!F23</calculatedColumnFormula>
    </tableColumn>
    <tableColumn id="6" name="height" dataDxfId="15">
      <calculatedColumnFormula>FORMULAR!G23</calculatedColumnFormula>
    </tableColumn>
    <tableColumn id="7" name="thickness" dataDxfId="14">
      <calculatedColumnFormula>LEFT(FORMULAR!$B$5, FIND(" ", FORMULAR!$B$5)-1)</calculatedColumnFormula>
    </tableColumn>
    <tableColumn id="8" name="rotation" dataDxfId="13" dataCellStyle="Hypertextové prepojenie"/>
    <tableColumn id="9" name="margin" dataDxfId="12" dataCellStyle="Hypertextové prepojenie"/>
    <tableColumn id="10" name="priority" dataDxfId="11" dataCellStyle="Hypertextové prepojenie"/>
    <tableColumn id="11" name="grainDirection" dataDxfId="10" dataCellStyle="Hypertextové prepojenie">
      <calculatedColumnFormula>IF(FORMULAR!D23="",0,1)</calculatedColumnFormula>
    </tableColumn>
    <tableColumn id="12" name="description" dataDxfId="9" dataCellStyle="Hypertextové prepojenie"/>
    <tableColumn id="13" name="customer" dataDxfId="8" dataCellStyle="Hypertextové prepojenie">
      <calculatedColumnFormula>FORMULAR!$E$3</calculatedColumnFormula>
    </tableColumn>
    <tableColumn id="14" name="job" dataDxfId="7" dataCellStyle="Hypertextové prepojenie">
      <calculatedColumnFormula>FORMULAR!$C$15</calculatedColumnFormula>
    </tableColumn>
    <tableColumn id="15" name="band3" dataDxfId="6" dataCellStyle="Hypertextové prepojenie">
      <calculatedColumnFormula>FORMULAR!J23</calculatedColumnFormula>
    </tableColumn>
    <tableColumn id="16" name="band1" dataDxfId="5" dataCellStyle="Hypertextové prepojenie">
      <calculatedColumnFormula>FORMULAR!K23</calculatedColumnFormula>
    </tableColumn>
    <tableColumn id="17" name="band4" dataDxfId="4" dataCellStyle="Hypertextové prepojenie">
      <calculatedColumnFormula>FORMULAR!L23</calculatedColumnFormula>
    </tableColumn>
    <tableColumn id="18" name="band2" dataDxfId="3" dataCellStyle="Hypertextové prepojenie">
      <calculatedColumnFormula>FORMULAR!M23</calculatedColumnFormula>
    </tableColumn>
    <tableColumn id="19" name="materialBoard" dataDxfId="2" dataCellStyle="Hypertextové prepojenie">
      <calculatedColumnFormula>FORMULAR!$B$4</calculatedColumnFormula>
    </tableColumn>
    <tableColumn id="20" name="materialEdge" dataDxfId="1" dataCellStyle="Hypertextové prepojenie">
      <calculatedColumnFormula>FORMULAR!$B$6</calculatedColumnFormula>
    </tableColumn>
    <tableColumn id="21" name="nazovDielu" dataDxfId="0" dataCellStyle="Hypertextové prepojenie">
      <calculatedColumnFormula>FORMULAR!B23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Y53"/>
  <sheetViews>
    <sheetView tabSelected="1" zoomScaleNormal="100" workbookViewId="0">
      <selection activeCell="D34" sqref="D34"/>
    </sheetView>
  </sheetViews>
  <sheetFormatPr defaultRowHeight="13.2" x14ac:dyDescent="0.25"/>
  <cols>
    <col min="1" max="1" width="3.21875" customWidth="1"/>
    <col min="2" max="2" width="28.33203125" customWidth="1"/>
    <col min="3" max="3" width="4.88671875" customWidth="1"/>
    <col min="4" max="4" width="11.77734375" customWidth="1"/>
    <col min="5" max="5" width="4.88671875" customWidth="1"/>
    <col min="6" max="6" width="5.44140625" customWidth="1"/>
    <col min="7" max="7" width="6" customWidth="1"/>
    <col min="8" max="8" width="4.44140625" customWidth="1"/>
    <col min="9" max="9" width="4.5546875" customWidth="1"/>
    <col min="10" max="10" width="6.33203125" customWidth="1"/>
    <col min="11" max="11" width="6" customWidth="1"/>
    <col min="12" max="12" width="6.21875" customWidth="1"/>
    <col min="13" max="13" width="6.109375" customWidth="1"/>
    <col min="14" max="14" width="11.6640625" customWidth="1"/>
    <col min="15" max="15" width="11.21875" bestFit="1" customWidth="1"/>
    <col min="16" max="16" width="14.33203125" bestFit="1" customWidth="1"/>
  </cols>
  <sheetData>
    <row r="1" spans="1:16" ht="21" x14ac:dyDescent="0.4">
      <c r="B1" s="12" t="s">
        <v>12</v>
      </c>
      <c r="C1" s="12"/>
      <c r="D1" s="12"/>
      <c r="E1" s="12"/>
      <c r="F1" s="13" t="s">
        <v>0</v>
      </c>
      <c r="G1" s="1" t="s">
        <v>11</v>
      </c>
      <c r="H1" s="41"/>
      <c r="I1" s="41"/>
      <c r="J1" s="41"/>
      <c r="K1" s="41"/>
      <c r="L1" s="41"/>
    </row>
    <row r="2" spans="1:16" ht="15" customHeight="1" thickBot="1" x14ac:dyDescent="0.3">
      <c r="B2" s="61"/>
      <c r="F2" s="11" t="s">
        <v>13</v>
      </c>
      <c r="G2" s="9"/>
      <c r="H2" s="41"/>
      <c r="I2" s="41"/>
      <c r="J2" s="41"/>
      <c r="K2" s="41"/>
      <c r="L2" s="41"/>
    </row>
    <row r="3" spans="1:16" ht="21" customHeight="1" thickTop="1" thickBot="1" x14ac:dyDescent="0.3">
      <c r="B3" s="69"/>
      <c r="C3" s="13"/>
      <c r="D3" s="13" t="s">
        <v>40</v>
      </c>
      <c r="E3" s="198"/>
      <c r="F3" s="199"/>
      <c r="G3" s="199"/>
      <c r="H3" s="199"/>
      <c r="I3" s="199"/>
      <c r="J3" s="199"/>
      <c r="K3" s="199"/>
      <c r="L3" s="199"/>
      <c r="M3" s="200"/>
    </row>
    <row r="4" spans="1:16" ht="20.100000000000001" customHeight="1" thickTop="1" thickBot="1" x14ac:dyDescent="0.45">
      <c r="B4" s="234" t="str">
        <f>IFERROR(INDEX(E9:E12, MATCH("*",E9:E12, 0)), "")</f>
        <v/>
      </c>
      <c r="C4" s="235"/>
      <c r="D4" s="7" t="s">
        <v>14</v>
      </c>
      <c r="E4" s="201"/>
      <c r="F4" s="202"/>
      <c r="G4" s="202"/>
      <c r="H4" s="202"/>
      <c r="I4" s="202"/>
      <c r="J4" s="202"/>
      <c r="K4" s="202"/>
      <c r="L4" s="202"/>
      <c r="M4" s="203"/>
    </row>
    <row r="5" spans="1:16" ht="20.100000000000001" customHeight="1" x14ac:dyDescent="0.4">
      <c r="B5" s="236" t="str">
        <f>IFERROR(INDEX(J9:J12, MATCH("*",J9:J12, 0)), "")</f>
        <v/>
      </c>
      <c r="C5" s="237"/>
      <c r="D5" s="7" t="s">
        <v>15</v>
      </c>
      <c r="E5" s="240"/>
      <c r="F5" s="241"/>
      <c r="G5" s="241"/>
      <c r="H5" s="242"/>
      <c r="I5" s="242"/>
      <c r="J5" s="77" t="s">
        <v>86</v>
      </c>
      <c r="K5" s="207"/>
      <c r="L5" s="207"/>
      <c r="M5" s="208"/>
      <c r="N5" s="3"/>
      <c r="P5" s="20"/>
    </row>
    <row r="6" spans="1:16" ht="20.100000000000001" customHeight="1" thickBot="1" x14ac:dyDescent="0.45">
      <c r="B6" s="238" t="str">
        <f>IFERROR(INDEX(L9:L12, MATCH("*",L9:L12, 0)), "")</f>
        <v/>
      </c>
      <c r="C6" s="239"/>
      <c r="D6" s="8" t="s">
        <v>39</v>
      </c>
      <c r="E6" s="204"/>
      <c r="F6" s="205"/>
      <c r="G6" s="205"/>
      <c r="H6" s="206" t="s">
        <v>49</v>
      </c>
      <c r="I6" s="206"/>
      <c r="J6" s="206"/>
      <c r="K6" s="209"/>
      <c r="L6" s="209"/>
      <c r="M6" s="210"/>
      <c r="N6" s="3"/>
      <c r="P6" s="20"/>
    </row>
    <row r="7" spans="1:16" ht="5.4" customHeight="1" thickTop="1" thickBot="1" x14ac:dyDescent="0.3">
      <c r="C7" s="8"/>
      <c r="D7" s="8"/>
      <c r="E7" s="63"/>
      <c r="F7" s="63"/>
      <c r="G7" s="63"/>
      <c r="H7" s="64"/>
      <c r="I7" s="64"/>
      <c r="J7" s="64"/>
      <c r="K7" s="65"/>
      <c r="L7" s="65"/>
      <c r="M7" s="65"/>
      <c r="N7" s="3"/>
    </row>
    <row r="8" spans="1:16" ht="17.399999999999999" customHeight="1" thickBot="1" x14ac:dyDescent="0.3">
      <c r="A8" s="22"/>
      <c r="B8" s="76"/>
      <c r="C8" s="22"/>
      <c r="D8" s="22"/>
      <c r="E8" s="220" t="s">
        <v>61</v>
      </c>
      <c r="F8" s="221"/>
      <c r="G8" s="221"/>
      <c r="H8" s="221"/>
      <c r="I8" s="221"/>
      <c r="J8" s="229" t="s">
        <v>62</v>
      </c>
      <c r="K8" s="231"/>
      <c r="L8" s="229" t="s">
        <v>63</v>
      </c>
      <c r="M8" s="230"/>
      <c r="N8" s="3"/>
    </row>
    <row r="9" spans="1:16" ht="15" customHeight="1" x14ac:dyDescent="0.25">
      <c r="A9" s="34"/>
      <c r="B9" s="35"/>
      <c r="C9" s="35"/>
      <c r="D9" s="66" t="s">
        <v>55</v>
      </c>
      <c r="E9" s="222"/>
      <c r="F9" s="223"/>
      <c r="G9" s="223"/>
      <c r="H9" s="224"/>
      <c r="I9" s="224"/>
      <c r="J9" s="223"/>
      <c r="K9" s="224"/>
      <c r="L9" s="232"/>
      <c r="M9" s="233"/>
      <c r="N9" s="3"/>
    </row>
    <row r="10" spans="1:16" ht="15" customHeight="1" x14ac:dyDescent="0.25">
      <c r="A10" s="22"/>
      <c r="B10" s="22"/>
      <c r="C10" s="22"/>
      <c r="D10" s="67" t="s">
        <v>56</v>
      </c>
      <c r="E10" s="225"/>
      <c r="F10" s="226"/>
      <c r="G10" s="226"/>
      <c r="H10" s="227"/>
      <c r="I10" s="227"/>
      <c r="J10" s="226"/>
      <c r="K10" s="227"/>
      <c r="L10" s="211"/>
      <c r="M10" s="212"/>
      <c r="N10" s="3"/>
    </row>
    <row r="11" spans="1:16" ht="15" customHeight="1" x14ac:dyDescent="0.25">
      <c r="A11" s="22"/>
      <c r="B11" s="22"/>
      <c r="C11" s="22"/>
      <c r="D11" s="67" t="s">
        <v>46</v>
      </c>
      <c r="E11" s="225"/>
      <c r="F11" s="226"/>
      <c r="G11" s="226"/>
      <c r="H11" s="227"/>
      <c r="I11" s="227"/>
      <c r="J11" s="226"/>
      <c r="K11" s="227"/>
      <c r="L11" s="211"/>
      <c r="M11" s="212"/>
      <c r="N11" s="3"/>
    </row>
    <row r="12" spans="1:16" ht="16.8" customHeight="1" thickBot="1" x14ac:dyDescent="0.3">
      <c r="A12" s="22"/>
      <c r="B12" s="22"/>
      <c r="C12" s="22"/>
      <c r="D12" s="68" t="s">
        <v>58</v>
      </c>
      <c r="E12" s="228"/>
      <c r="F12" s="218"/>
      <c r="G12" s="218"/>
      <c r="H12" s="219"/>
      <c r="I12" s="219"/>
      <c r="J12" s="218"/>
      <c r="K12" s="219"/>
      <c r="L12" s="213"/>
      <c r="M12" s="214"/>
      <c r="N12" s="14"/>
      <c r="O12" s="3"/>
    </row>
    <row r="13" spans="1:16" ht="15" customHeight="1" x14ac:dyDescent="0.25">
      <c r="A13" s="22"/>
      <c r="B13" s="22"/>
      <c r="C13" s="70"/>
      <c r="D13" s="94" t="str">
        <f>IF(CONCATENATE(E9, E10, E11, E12)="","Vyberte si typ dosky!","")</f>
        <v>Vyberte si typ dosky!</v>
      </c>
      <c r="E13" s="95"/>
      <c r="F13" s="95"/>
      <c r="G13" s="95"/>
      <c r="H13" s="95"/>
      <c r="I13" s="94" t="str">
        <f>IF(CONCATENATE(J9, J10, J11, J12)="","Vyberte si hrúbku dosky!","")</f>
        <v>Vyberte si hrúbku dosky!</v>
      </c>
      <c r="J13" s="95"/>
      <c r="K13" s="95"/>
      <c r="L13" s="95"/>
      <c r="M13" s="94" t="str">
        <f>IF(CONCATENATE(L9, L10, L11,L12)="","Vyberte si typ hrany!","")</f>
        <v>Vyberte si typ hrany!</v>
      </c>
      <c r="N13" s="3"/>
      <c r="O13" s="93"/>
      <c r="P13" s="36"/>
    </row>
    <row r="14" spans="1:16" ht="15.6" customHeight="1" thickBot="1" x14ac:dyDescent="0.3">
      <c r="A14" s="22"/>
      <c r="B14" s="22"/>
      <c r="C14" s="70"/>
      <c r="D14" s="94" t="str">
        <f>IF(COUNTA(E9:I12)&lt;=1,"","maximálne 1 typ dosky!")</f>
        <v/>
      </c>
      <c r="E14" s="95"/>
      <c r="F14" s="95"/>
      <c r="G14" s="95"/>
      <c r="H14" s="95"/>
      <c r="I14" s="94" t="str">
        <f>IF(COUNTA(J9:K12)&lt;=1,"","maximálne 1 hrúbku hrany!")</f>
        <v/>
      </c>
      <c r="J14" s="95"/>
      <c r="K14" s="95"/>
      <c r="L14" s="95"/>
      <c r="M14" s="94" t="str">
        <f>IF(COUNTA(L9:M12)&lt;=1,"","maximálne 1typ hrany!")</f>
        <v/>
      </c>
      <c r="N14" s="3"/>
      <c r="O14" s="3"/>
    </row>
    <row r="15" spans="1:16" ht="18.600000000000001" customHeight="1" thickBot="1" x14ac:dyDescent="0.3">
      <c r="A15" s="243" t="s">
        <v>64</v>
      </c>
      <c r="B15" s="244"/>
      <c r="C15" s="215"/>
      <c r="D15" s="216"/>
      <c r="E15" s="216"/>
      <c r="F15" s="216"/>
      <c r="G15" s="216"/>
      <c r="H15" s="216"/>
      <c r="I15" s="216"/>
      <c r="J15" s="216"/>
      <c r="K15" s="216"/>
      <c r="L15" s="216"/>
      <c r="M15" s="217"/>
      <c r="N15" s="3"/>
      <c r="O15" s="3"/>
    </row>
    <row r="16" spans="1:16" ht="5.4" customHeight="1" thickBot="1" x14ac:dyDescent="0.3">
      <c r="A16" s="32"/>
      <c r="B16" s="32"/>
      <c r="C16" s="32"/>
      <c r="D16" s="31"/>
      <c r="E16" s="33"/>
      <c r="F16" s="33"/>
      <c r="G16" s="33"/>
      <c r="H16" s="33"/>
      <c r="I16" s="33"/>
      <c r="J16" s="33"/>
      <c r="K16" s="33"/>
      <c r="L16" s="33"/>
      <c r="M16" s="33"/>
      <c r="N16" s="3"/>
      <c r="O16" s="3"/>
    </row>
    <row r="17" spans="1:15" ht="13.8" customHeight="1" thickBot="1" x14ac:dyDescent="0.3">
      <c r="A17" s="171" t="s">
        <v>42</v>
      </c>
      <c r="B17" s="172"/>
      <c r="C17" s="92"/>
      <c r="D17" s="173" t="s">
        <v>41</v>
      </c>
      <c r="E17" s="174"/>
      <c r="F17" s="175"/>
      <c r="G17" s="194" t="str">
        <f>IF(E11="","Formát tabule 2800x2070mm","!  Formát tabule Senosan 2800x1300 mm  !")</f>
        <v>Formát tabule 2800x2070mm</v>
      </c>
      <c r="H17" s="195"/>
      <c r="I17" s="195"/>
      <c r="J17" s="196"/>
      <c r="K17" s="196"/>
      <c r="L17" s="196"/>
      <c r="M17" s="197"/>
      <c r="O17" s="3"/>
    </row>
    <row r="18" spans="1:15" ht="4.2" customHeight="1" thickBot="1" x14ac:dyDescent="0.3">
      <c r="A18" s="23"/>
      <c r="B18" s="24"/>
      <c r="C18" s="24"/>
      <c r="D18" s="24"/>
      <c r="E18" s="24"/>
      <c r="F18" s="25"/>
      <c r="G18" s="26"/>
      <c r="H18" s="27"/>
      <c r="I18" s="27"/>
      <c r="J18" s="28"/>
      <c r="K18" s="28"/>
      <c r="L18" s="25"/>
      <c r="M18" s="25"/>
      <c r="O18" s="3"/>
    </row>
    <row r="19" spans="1:15" ht="15" customHeight="1" x14ac:dyDescent="0.25">
      <c r="A19" s="181" t="s">
        <v>48</v>
      </c>
      <c r="B19" s="182"/>
      <c r="C19" s="190" t="s">
        <v>273</v>
      </c>
      <c r="D19" s="191"/>
      <c r="E19" s="179" t="s">
        <v>1</v>
      </c>
      <c r="F19" s="179" t="s">
        <v>3</v>
      </c>
      <c r="G19" s="179" t="s">
        <v>2</v>
      </c>
      <c r="H19" s="185" t="s">
        <v>38</v>
      </c>
      <c r="I19" s="186"/>
      <c r="J19" s="176" t="s">
        <v>8</v>
      </c>
      <c r="K19" s="177"/>
      <c r="L19" s="177"/>
      <c r="M19" s="178"/>
    </row>
    <row r="20" spans="1:15" ht="15" customHeight="1" thickBot="1" x14ac:dyDescent="0.3">
      <c r="A20" s="183"/>
      <c r="B20" s="184"/>
      <c r="C20" s="192"/>
      <c r="D20" s="193"/>
      <c r="E20" s="180" t="s">
        <v>1</v>
      </c>
      <c r="F20" s="189"/>
      <c r="G20" s="189"/>
      <c r="H20" s="187" t="s">
        <v>45</v>
      </c>
      <c r="I20" s="188"/>
      <c r="J20" s="45" t="s">
        <v>4</v>
      </c>
      <c r="K20" s="46" t="s">
        <v>5</v>
      </c>
      <c r="L20" s="46" t="s">
        <v>6</v>
      </c>
      <c r="M20" s="47" t="s">
        <v>7</v>
      </c>
    </row>
    <row r="21" spans="1:15" ht="15" customHeight="1" x14ac:dyDescent="0.25">
      <c r="A21" s="48" t="s">
        <v>16</v>
      </c>
      <c r="B21" s="59"/>
      <c r="C21" s="159"/>
      <c r="D21" s="78" t="s">
        <v>33</v>
      </c>
      <c r="E21" s="101">
        <v>2</v>
      </c>
      <c r="F21" s="80">
        <v>720</v>
      </c>
      <c r="G21" s="80">
        <v>520</v>
      </c>
      <c r="H21" s="156" t="b">
        <v>1</v>
      </c>
      <c r="I21" s="81"/>
      <c r="J21" s="49">
        <v>2</v>
      </c>
      <c r="K21" s="50">
        <v>0.5</v>
      </c>
      <c r="L21" s="50">
        <v>0.5</v>
      </c>
      <c r="M21" s="51">
        <v>0.5</v>
      </c>
    </row>
    <row r="22" spans="1:15" ht="17.25" customHeight="1" thickBot="1" x14ac:dyDescent="0.3">
      <c r="A22" s="52" t="s">
        <v>47</v>
      </c>
      <c r="B22" s="60"/>
      <c r="C22" s="158"/>
      <c r="D22" s="79" t="s">
        <v>34</v>
      </c>
      <c r="E22" s="102">
        <v>1</v>
      </c>
      <c r="F22" s="82">
        <v>900</v>
      </c>
      <c r="G22" s="82">
        <v>600</v>
      </c>
      <c r="H22" s="157" t="b">
        <v>0</v>
      </c>
      <c r="I22" s="83" t="s">
        <v>274</v>
      </c>
      <c r="J22" s="53" t="s">
        <v>50</v>
      </c>
      <c r="K22" s="54" t="s">
        <v>50</v>
      </c>
      <c r="L22" s="54" t="s">
        <v>50</v>
      </c>
      <c r="M22" s="55" t="s">
        <v>50</v>
      </c>
      <c r="N22" s="2"/>
    </row>
    <row r="23" spans="1:15" ht="17.25" customHeight="1" x14ac:dyDescent="0.25">
      <c r="A23" s="168">
        <v>1</v>
      </c>
      <c r="B23" s="75"/>
      <c r="C23" s="165" t="b">
        <v>0</v>
      </c>
      <c r="D23" s="162" t="str">
        <f>IF(AND($E$9&lt;&gt;"",C23=TRUE),"neotáčať diel", "")</f>
        <v/>
      </c>
      <c r="E23" s="84"/>
      <c r="F23" s="85"/>
      <c r="G23" s="85"/>
      <c r="H23" s="153" t="b">
        <v>0</v>
      </c>
      <c r="I23" s="98" t="str">
        <f>IF(H23,"áno","")</f>
        <v/>
      </c>
      <c r="J23" s="132"/>
      <c r="K23" s="126"/>
      <c r="L23" s="126"/>
      <c r="M23" s="127"/>
    </row>
    <row r="24" spans="1:15" ht="17.25" customHeight="1" x14ac:dyDescent="0.25">
      <c r="A24" s="169">
        <v>2</v>
      </c>
      <c r="B24" s="120"/>
      <c r="C24" s="166" t="b">
        <v>0</v>
      </c>
      <c r="D24" s="96" t="str">
        <f t="shared" ref="D24:D42" si="0">IF(AND($E$9&lt;&gt;"",C24=TRUE),"neotáčať diel", "")</f>
        <v/>
      </c>
      <c r="E24" s="86"/>
      <c r="F24" s="87"/>
      <c r="G24" s="87"/>
      <c r="H24" s="154" t="b">
        <v>0</v>
      </c>
      <c r="I24" s="99" t="str">
        <f>IF(H24,"áno","")</f>
        <v/>
      </c>
      <c r="J24" s="133"/>
      <c r="K24" s="128"/>
      <c r="L24" s="128"/>
      <c r="M24" s="129"/>
    </row>
    <row r="25" spans="1:15" ht="17.25" customHeight="1" x14ac:dyDescent="0.25">
      <c r="A25" s="169">
        <v>3</v>
      </c>
      <c r="B25" s="160"/>
      <c r="C25" s="166" t="b">
        <v>0</v>
      </c>
      <c r="D25" s="96" t="str">
        <f t="shared" si="0"/>
        <v/>
      </c>
      <c r="E25" s="86"/>
      <c r="F25" s="87"/>
      <c r="G25" s="87"/>
      <c r="H25" s="154" t="b">
        <v>0</v>
      </c>
      <c r="I25" s="99" t="str">
        <f>IF(H25,"áno","")</f>
        <v/>
      </c>
      <c r="J25" s="133"/>
      <c r="K25" s="128"/>
      <c r="L25" s="128"/>
      <c r="M25" s="129"/>
    </row>
    <row r="26" spans="1:15" ht="17.25" customHeight="1" x14ac:dyDescent="0.25">
      <c r="A26" s="169">
        <v>4</v>
      </c>
      <c r="B26" s="160"/>
      <c r="C26" s="166" t="b">
        <v>0</v>
      </c>
      <c r="D26" s="96" t="str">
        <f t="shared" si="0"/>
        <v/>
      </c>
      <c r="E26" s="86"/>
      <c r="F26" s="87"/>
      <c r="G26" s="87"/>
      <c r="H26" s="154" t="b">
        <v>0</v>
      </c>
      <c r="I26" s="99" t="str">
        <f t="shared" ref="I26:I42" si="1">IF(H26,"áno","")</f>
        <v/>
      </c>
      <c r="J26" s="133"/>
      <c r="K26" s="128"/>
      <c r="L26" s="128"/>
      <c r="M26" s="129"/>
    </row>
    <row r="27" spans="1:15" ht="17.25" customHeight="1" x14ac:dyDescent="0.25">
      <c r="A27" s="169">
        <v>5</v>
      </c>
      <c r="B27" s="160"/>
      <c r="C27" s="166" t="b">
        <v>0</v>
      </c>
      <c r="D27" s="96" t="str">
        <f t="shared" si="0"/>
        <v/>
      </c>
      <c r="E27" s="86"/>
      <c r="F27" s="87"/>
      <c r="G27" s="87"/>
      <c r="H27" s="154" t="b">
        <v>0</v>
      </c>
      <c r="I27" s="99" t="str">
        <f t="shared" si="1"/>
        <v/>
      </c>
      <c r="J27" s="133"/>
      <c r="K27" s="128"/>
      <c r="L27" s="128"/>
      <c r="M27" s="129"/>
    </row>
    <row r="28" spans="1:15" ht="17.25" customHeight="1" x14ac:dyDescent="0.25">
      <c r="A28" s="169">
        <v>6</v>
      </c>
      <c r="B28" s="161"/>
      <c r="C28" s="166" t="b">
        <v>0</v>
      </c>
      <c r="D28" s="96" t="str">
        <f t="shared" si="0"/>
        <v/>
      </c>
      <c r="E28" s="88"/>
      <c r="F28" s="89"/>
      <c r="G28" s="89"/>
      <c r="H28" s="154" t="b">
        <v>0</v>
      </c>
      <c r="I28" s="99" t="str">
        <f t="shared" si="1"/>
        <v/>
      </c>
      <c r="J28" s="133"/>
      <c r="K28" s="128"/>
      <c r="L28" s="128"/>
      <c r="M28" s="129"/>
    </row>
    <row r="29" spans="1:15" ht="17.25" customHeight="1" x14ac:dyDescent="0.25">
      <c r="A29" s="169">
        <v>7</v>
      </c>
      <c r="B29" s="56"/>
      <c r="C29" s="166" t="b">
        <v>0</v>
      </c>
      <c r="D29" s="96" t="str">
        <f t="shared" si="0"/>
        <v/>
      </c>
      <c r="E29" s="88"/>
      <c r="F29" s="89"/>
      <c r="G29" s="89"/>
      <c r="H29" s="154" t="b">
        <v>0</v>
      </c>
      <c r="I29" s="99" t="str">
        <f t="shared" si="1"/>
        <v/>
      </c>
      <c r="J29" s="133"/>
      <c r="K29" s="128"/>
      <c r="L29" s="128"/>
      <c r="M29" s="129"/>
    </row>
    <row r="30" spans="1:15" ht="17.25" customHeight="1" x14ac:dyDescent="0.25">
      <c r="A30" s="169">
        <v>8</v>
      </c>
      <c r="B30" s="56"/>
      <c r="C30" s="166" t="b">
        <v>0</v>
      </c>
      <c r="D30" s="96" t="str">
        <f t="shared" si="0"/>
        <v/>
      </c>
      <c r="E30" s="88"/>
      <c r="F30" s="89"/>
      <c r="G30" s="89"/>
      <c r="H30" s="154" t="b">
        <v>0</v>
      </c>
      <c r="I30" s="99" t="str">
        <f t="shared" si="1"/>
        <v/>
      </c>
      <c r="J30" s="133"/>
      <c r="K30" s="128"/>
      <c r="L30" s="128"/>
      <c r="M30" s="129"/>
    </row>
    <row r="31" spans="1:15" ht="17.25" customHeight="1" x14ac:dyDescent="0.25">
      <c r="A31" s="169">
        <v>9</v>
      </c>
      <c r="B31" s="56"/>
      <c r="C31" s="166" t="b">
        <v>0</v>
      </c>
      <c r="D31" s="96" t="str">
        <f t="shared" si="0"/>
        <v/>
      </c>
      <c r="E31" s="88"/>
      <c r="F31" s="89"/>
      <c r="G31" s="89"/>
      <c r="H31" s="154" t="b">
        <v>0</v>
      </c>
      <c r="I31" s="99" t="str">
        <f t="shared" si="1"/>
        <v/>
      </c>
      <c r="J31" s="133"/>
      <c r="K31" s="128"/>
      <c r="L31" s="128"/>
      <c r="M31" s="129"/>
    </row>
    <row r="32" spans="1:15" ht="17.25" customHeight="1" x14ac:dyDescent="0.25">
      <c r="A32" s="169">
        <v>10</v>
      </c>
      <c r="B32" s="56"/>
      <c r="C32" s="166" t="b">
        <v>0</v>
      </c>
      <c r="D32" s="96" t="str">
        <f t="shared" si="0"/>
        <v/>
      </c>
      <c r="E32" s="88"/>
      <c r="F32" s="89"/>
      <c r="G32" s="89"/>
      <c r="H32" s="154" t="b">
        <v>0</v>
      </c>
      <c r="I32" s="99" t="str">
        <f t="shared" si="1"/>
        <v/>
      </c>
      <c r="J32" s="133"/>
      <c r="K32" s="128"/>
      <c r="L32" s="128"/>
      <c r="M32" s="129"/>
    </row>
    <row r="33" spans="1:25" ht="17.25" customHeight="1" x14ac:dyDescent="0.25">
      <c r="A33" s="169">
        <v>11</v>
      </c>
      <c r="B33" s="56"/>
      <c r="C33" s="166" t="b">
        <v>0</v>
      </c>
      <c r="D33" s="96" t="str">
        <f t="shared" si="0"/>
        <v/>
      </c>
      <c r="E33" s="88"/>
      <c r="F33" s="89"/>
      <c r="G33" s="89"/>
      <c r="H33" s="154" t="b">
        <v>0</v>
      </c>
      <c r="I33" s="99" t="str">
        <f t="shared" si="1"/>
        <v/>
      </c>
      <c r="J33" s="133"/>
      <c r="K33" s="128"/>
      <c r="L33" s="128"/>
      <c r="M33" s="129"/>
    </row>
    <row r="34" spans="1:25" ht="17.25" customHeight="1" x14ac:dyDescent="0.25">
      <c r="A34" s="169">
        <v>12</v>
      </c>
      <c r="B34" s="56"/>
      <c r="C34" s="166" t="b">
        <v>0</v>
      </c>
      <c r="D34" s="96" t="str">
        <f t="shared" si="0"/>
        <v/>
      </c>
      <c r="E34" s="88"/>
      <c r="F34" s="89"/>
      <c r="G34" s="89"/>
      <c r="H34" s="154" t="b">
        <v>0</v>
      </c>
      <c r="I34" s="99" t="str">
        <f t="shared" si="1"/>
        <v/>
      </c>
      <c r="J34" s="133"/>
      <c r="K34" s="128"/>
      <c r="L34" s="128"/>
      <c r="M34" s="129"/>
    </row>
    <row r="35" spans="1:25" ht="17.25" customHeight="1" x14ac:dyDescent="0.25">
      <c r="A35" s="169">
        <v>13</v>
      </c>
      <c r="B35" s="56"/>
      <c r="C35" s="166" t="b">
        <v>0</v>
      </c>
      <c r="D35" s="96" t="str">
        <f t="shared" si="0"/>
        <v/>
      </c>
      <c r="E35" s="88"/>
      <c r="F35" s="89"/>
      <c r="G35" s="89"/>
      <c r="H35" s="154" t="b">
        <v>0</v>
      </c>
      <c r="I35" s="99" t="str">
        <f t="shared" si="1"/>
        <v/>
      </c>
      <c r="J35" s="133"/>
      <c r="K35" s="128"/>
      <c r="L35" s="128"/>
      <c r="M35" s="129"/>
    </row>
    <row r="36" spans="1:25" ht="17.25" customHeight="1" x14ac:dyDescent="0.25">
      <c r="A36" s="169">
        <v>14</v>
      </c>
      <c r="B36" s="56"/>
      <c r="C36" s="166" t="b">
        <v>0</v>
      </c>
      <c r="D36" s="96" t="str">
        <f t="shared" si="0"/>
        <v/>
      </c>
      <c r="E36" s="88"/>
      <c r="F36" s="89"/>
      <c r="G36" s="89"/>
      <c r="H36" s="154" t="b">
        <v>0</v>
      </c>
      <c r="I36" s="99" t="str">
        <f t="shared" si="1"/>
        <v/>
      </c>
      <c r="J36" s="133"/>
      <c r="K36" s="128"/>
      <c r="L36" s="128"/>
      <c r="M36" s="129"/>
    </row>
    <row r="37" spans="1:25" ht="17.25" customHeight="1" x14ac:dyDescent="0.25">
      <c r="A37" s="169">
        <v>15</v>
      </c>
      <c r="B37" s="56"/>
      <c r="C37" s="166" t="b">
        <v>0</v>
      </c>
      <c r="D37" s="96" t="str">
        <f t="shared" si="0"/>
        <v/>
      </c>
      <c r="E37" s="88"/>
      <c r="F37" s="89"/>
      <c r="G37" s="89"/>
      <c r="H37" s="154" t="b">
        <v>0</v>
      </c>
      <c r="I37" s="99" t="str">
        <f t="shared" si="1"/>
        <v/>
      </c>
      <c r="J37" s="133"/>
      <c r="K37" s="128"/>
      <c r="L37" s="128"/>
      <c r="M37" s="129"/>
    </row>
    <row r="38" spans="1:25" ht="17.25" customHeight="1" x14ac:dyDescent="0.25">
      <c r="A38" s="169">
        <v>16</v>
      </c>
      <c r="B38" s="56"/>
      <c r="C38" s="166" t="b">
        <v>0</v>
      </c>
      <c r="D38" s="96" t="str">
        <f t="shared" si="0"/>
        <v/>
      </c>
      <c r="E38" s="88"/>
      <c r="F38" s="89"/>
      <c r="G38" s="89"/>
      <c r="H38" s="154" t="b">
        <v>0</v>
      </c>
      <c r="I38" s="99" t="str">
        <f t="shared" si="1"/>
        <v/>
      </c>
      <c r="J38" s="133"/>
      <c r="K38" s="128"/>
      <c r="L38" s="128"/>
      <c r="M38" s="129"/>
    </row>
    <row r="39" spans="1:25" ht="17.25" customHeight="1" x14ac:dyDescent="0.25">
      <c r="A39" s="169">
        <v>17</v>
      </c>
      <c r="B39" s="56"/>
      <c r="C39" s="166" t="b">
        <v>0</v>
      </c>
      <c r="D39" s="96" t="str">
        <f t="shared" si="0"/>
        <v/>
      </c>
      <c r="E39" s="88"/>
      <c r="F39" s="89"/>
      <c r="G39" s="89"/>
      <c r="H39" s="154" t="b">
        <v>0</v>
      </c>
      <c r="I39" s="99" t="str">
        <f t="shared" si="1"/>
        <v/>
      </c>
      <c r="J39" s="133"/>
      <c r="K39" s="128"/>
      <c r="L39" s="128"/>
      <c r="M39" s="129"/>
    </row>
    <row r="40" spans="1:25" ht="17.25" customHeight="1" x14ac:dyDescent="0.25">
      <c r="A40" s="169">
        <v>18</v>
      </c>
      <c r="B40" s="56"/>
      <c r="C40" s="166" t="b">
        <v>0</v>
      </c>
      <c r="D40" s="96" t="str">
        <f t="shared" si="0"/>
        <v/>
      </c>
      <c r="E40" s="88"/>
      <c r="F40" s="89"/>
      <c r="G40" s="89"/>
      <c r="H40" s="154" t="b">
        <v>0</v>
      </c>
      <c r="I40" s="99" t="str">
        <f t="shared" si="1"/>
        <v/>
      </c>
      <c r="J40" s="133"/>
      <c r="K40" s="128"/>
      <c r="L40" s="128"/>
      <c r="M40" s="129"/>
    </row>
    <row r="41" spans="1:25" ht="17.25" customHeight="1" x14ac:dyDescent="0.25">
      <c r="A41" s="169">
        <v>19</v>
      </c>
      <c r="B41" s="56"/>
      <c r="C41" s="166" t="b">
        <v>0</v>
      </c>
      <c r="D41" s="96" t="str">
        <f t="shared" si="0"/>
        <v/>
      </c>
      <c r="E41" s="88"/>
      <c r="F41" s="89"/>
      <c r="G41" s="89"/>
      <c r="H41" s="154" t="b">
        <v>0</v>
      </c>
      <c r="I41" s="99" t="str">
        <f t="shared" si="1"/>
        <v/>
      </c>
      <c r="J41" s="133"/>
      <c r="K41" s="128"/>
      <c r="L41" s="128"/>
      <c r="M41" s="129"/>
    </row>
    <row r="42" spans="1:25" ht="17.25" customHeight="1" thickBot="1" x14ac:dyDescent="0.3">
      <c r="A42" s="170">
        <v>20</v>
      </c>
      <c r="B42" s="57"/>
      <c r="C42" s="167" t="b">
        <v>0</v>
      </c>
      <c r="D42" s="97" t="str">
        <f t="shared" si="0"/>
        <v/>
      </c>
      <c r="E42" s="90"/>
      <c r="F42" s="91"/>
      <c r="G42" s="91"/>
      <c r="H42" s="155" t="b">
        <v>0</v>
      </c>
      <c r="I42" s="100" t="str">
        <f t="shared" si="1"/>
        <v/>
      </c>
      <c r="J42" s="134"/>
      <c r="K42" s="130"/>
      <c r="L42" s="130"/>
      <c r="M42" s="131"/>
    </row>
    <row r="43" spans="1:25" ht="17.25" customHeight="1" thickBot="1" x14ac:dyDescent="0.3">
      <c r="A43" s="42" t="s">
        <v>10</v>
      </c>
      <c r="B43" s="43"/>
      <c r="C43" s="43"/>
      <c r="D43" s="43"/>
      <c r="E43" s="21">
        <f>SUM(E23:E42)</f>
        <v>0</v>
      </c>
      <c r="F43" s="43"/>
      <c r="G43" s="43"/>
      <c r="H43" s="44"/>
      <c r="J43" s="19"/>
      <c r="K43" s="19"/>
      <c r="L43" s="19"/>
    </row>
    <row r="44" spans="1:25" ht="3" customHeight="1" x14ac:dyDescent="0.25">
      <c r="A44" s="6"/>
      <c r="B44" s="6"/>
      <c r="C44" s="6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25" ht="16.05" customHeight="1" x14ac:dyDescent="0.25">
      <c r="A45" s="15"/>
      <c r="B45" s="135"/>
      <c r="C45" s="136" t="s">
        <v>121</v>
      </c>
      <c r="D45" s="146">
        <f>Hárok2!A27</f>
        <v>0</v>
      </c>
      <c r="E45" s="147" t="s">
        <v>106</v>
      </c>
      <c r="F45" s="138"/>
      <c r="G45" s="138"/>
      <c r="H45" s="138"/>
      <c r="I45" s="138"/>
      <c r="J45" s="138"/>
      <c r="K45" s="138"/>
      <c r="L45" s="138"/>
      <c r="M45" s="138"/>
      <c r="N45" s="6"/>
    </row>
    <row r="46" spans="1:25" ht="16.05" customHeight="1" x14ac:dyDescent="0.25">
      <c r="A46" s="15"/>
      <c r="B46" s="135"/>
      <c r="C46" s="136" t="s">
        <v>122</v>
      </c>
      <c r="D46" s="137">
        <f>Hárok2!D26</f>
        <v>0</v>
      </c>
      <c r="E46" s="148" t="s">
        <v>105</v>
      </c>
      <c r="F46" s="139"/>
      <c r="G46" s="139"/>
      <c r="H46" s="139"/>
      <c r="I46" s="140"/>
      <c r="J46" s="140"/>
      <c r="K46" s="140"/>
      <c r="L46" s="140"/>
      <c r="M46" s="141"/>
      <c r="P46" s="6"/>
      <c r="R46" s="5"/>
      <c r="S46" s="5"/>
      <c r="T46" s="5"/>
      <c r="U46" s="5"/>
      <c r="V46" s="5"/>
      <c r="W46" s="5"/>
      <c r="X46" s="5"/>
      <c r="Y46" s="5"/>
    </row>
    <row r="47" spans="1:25" ht="16.05" customHeight="1" x14ac:dyDescent="0.25">
      <c r="A47" s="15"/>
      <c r="B47" s="135"/>
      <c r="C47" s="136" t="s">
        <v>115</v>
      </c>
      <c r="D47" s="137">
        <f>Hárok2!I26</f>
        <v>0</v>
      </c>
      <c r="E47" s="148" t="s">
        <v>105</v>
      </c>
      <c r="F47" s="139"/>
      <c r="G47" s="139"/>
      <c r="H47" s="139"/>
      <c r="I47" s="135"/>
      <c r="J47" s="139"/>
      <c r="K47" s="142" t="s">
        <v>9</v>
      </c>
      <c r="L47" s="139"/>
      <c r="M47" s="139"/>
      <c r="O47" s="30"/>
      <c r="P47" s="30"/>
      <c r="Q47" s="121"/>
      <c r="R47" s="5"/>
      <c r="S47" s="5"/>
      <c r="T47" s="5"/>
      <c r="U47" s="5"/>
      <c r="V47" s="5"/>
      <c r="W47" s="5"/>
      <c r="X47" s="5"/>
      <c r="Y47" s="5"/>
    </row>
    <row r="48" spans="1:25" ht="16.05" customHeight="1" x14ac:dyDescent="0.25">
      <c r="A48" s="15"/>
      <c r="B48" s="135"/>
      <c r="C48" s="143" t="s">
        <v>116</v>
      </c>
      <c r="D48" s="137">
        <f>Hárok2!N26</f>
        <v>0</v>
      </c>
      <c r="E48" s="148" t="s">
        <v>105</v>
      </c>
      <c r="F48" s="139"/>
      <c r="G48" s="139"/>
      <c r="H48" s="139"/>
      <c r="I48" s="15"/>
      <c r="J48" s="15"/>
      <c r="K48" s="15"/>
      <c r="L48" s="15"/>
      <c r="M48" s="15"/>
    </row>
    <row r="49" spans="1:13" ht="16.05" customHeight="1" x14ac:dyDescent="0.25">
      <c r="A49" s="15"/>
      <c r="B49" s="135"/>
      <c r="C49" s="143" t="s">
        <v>117</v>
      </c>
      <c r="D49" s="137">
        <f>Hárok2!S26</f>
        <v>0</v>
      </c>
      <c r="E49" s="148" t="s">
        <v>105</v>
      </c>
      <c r="F49" s="139"/>
      <c r="G49" s="139"/>
      <c r="H49" s="139"/>
      <c r="I49" s="139"/>
      <c r="J49" s="139"/>
      <c r="K49" s="139"/>
      <c r="L49" s="139"/>
      <c r="M49" s="139"/>
    </row>
    <row r="50" spans="1:13" ht="16.05" customHeight="1" x14ac:dyDescent="0.25">
      <c r="A50" s="15"/>
      <c r="B50" s="135"/>
      <c r="C50" s="143" t="s">
        <v>118</v>
      </c>
      <c r="D50" s="137">
        <f>Hárok2!X26</f>
        <v>0</v>
      </c>
      <c r="E50" s="148" t="s">
        <v>105</v>
      </c>
      <c r="F50" s="139"/>
      <c r="G50" s="139"/>
      <c r="H50" s="139"/>
      <c r="I50" s="15"/>
      <c r="J50" s="15"/>
      <c r="K50" s="15"/>
      <c r="L50" s="15"/>
      <c r="M50" s="15"/>
    </row>
    <row r="51" spans="1:13" ht="15" customHeight="1" x14ac:dyDescent="0.25">
      <c r="A51" s="144" t="s">
        <v>272</v>
      </c>
      <c r="B51" s="163"/>
      <c r="C51" s="145"/>
      <c r="D51" s="144"/>
      <c r="E51" s="139"/>
      <c r="F51" s="139"/>
      <c r="G51" s="139"/>
      <c r="H51" s="139"/>
      <c r="I51" s="140"/>
      <c r="J51" s="140"/>
      <c r="K51" s="140"/>
      <c r="L51" s="140"/>
      <c r="M51" s="141"/>
    </row>
    <row r="52" spans="1:13" ht="15" customHeight="1" x14ac:dyDescent="0.25">
      <c r="A52" s="144" t="s">
        <v>119</v>
      </c>
      <c r="B52" s="163"/>
      <c r="C52" s="145"/>
      <c r="D52" s="144"/>
      <c r="E52" s="139"/>
      <c r="F52" s="139"/>
      <c r="G52" s="139"/>
      <c r="H52" s="139"/>
      <c r="I52" s="135"/>
      <c r="J52" s="139"/>
      <c r="K52" s="142" t="s">
        <v>0</v>
      </c>
      <c r="L52" s="139"/>
      <c r="M52" s="139"/>
    </row>
    <row r="53" spans="1:13" ht="15" customHeight="1" x14ac:dyDescent="0.25">
      <c r="A53" s="164" t="s">
        <v>120</v>
      </c>
      <c r="B53" s="139"/>
      <c r="C53" s="139"/>
      <c r="D53" s="139"/>
      <c r="E53" s="139"/>
      <c r="F53" s="139"/>
      <c r="G53" s="139"/>
      <c r="H53" s="15"/>
      <c r="I53" s="15"/>
      <c r="J53" s="15"/>
      <c r="K53" s="15"/>
      <c r="L53" s="15"/>
      <c r="M53" s="15"/>
    </row>
  </sheetData>
  <sheetProtection password="F269" sheet="1" objects="1" scenarios="1" selectLockedCells="1"/>
  <dataConsolidate/>
  <mergeCells count="38">
    <mergeCell ref="B4:C4"/>
    <mergeCell ref="B5:C5"/>
    <mergeCell ref="B6:C6"/>
    <mergeCell ref="E5:I5"/>
    <mergeCell ref="A15:B15"/>
    <mergeCell ref="L11:M11"/>
    <mergeCell ref="L12:M12"/>
    <mergeCell ref="C15:M15"/>
    <mergeCell ref="J12:K12"/>
    <mergeCell ref="E8:I8"/>
    <mergeCell ref="E9:I9"/>
    <mergeCell ref="E10:I10"/>
    <mergeCell ref="E11:I11"/>
    <mergeCell ref="E12:I12"/>
    <mergeCell ref="L8:M8"/>
    <mergeCell ref="J8:K8"/>
    <mergeCell ref="J9:K9"/>
    <mergeCell ref="J10:K10"/>
    <mergeCell ref="J11:K11"/>
    <mergeCell ref="L9:M9"/>
    <mergeCell ref="L10:M10"/>
    <mergeCell ref="E3:M3"/>
    <mergeCell ref="E4:M4"/>
    <mergeCell ref="E6:G6"/>
    <mergeCell ref="H6:J6"/>
    <mergeCell ref="K5:M5"/>
    <mergeCell ref="K6:M6"/>
    <mergeCell ref="A17:B17"/>
    <mergeCell ref="D17:F17"/>
    <mergeCell ref="J19:M19"/>
    <mergeCell ref="E19:E20"/>
    <mergeCell ref="A19:B20"/>
    <mergeCell ref="H19:I19"/>
    <mergeCell ref="H20:I20"/>
    <mergeCell ref="F19:F20"/>
    <mergeCell ref="G19:G20"/>
    <mergeCell ref="C19:D20"/>
    <mergeCell ref="G17:M17"/>
  </mergeCells>
  <phoneticPr fontId="2" type="noConversion"/>
  <dataValidations xWindow="851" yWindow="351" count="1">
    <dataValidation allowBlank="1" showInputMessage="1" showErrorMessage="1" prompt="Požadovaný dátum dodania" sqref="K6:M7"/>
  </dataValidations>
  <pageMargins left="0.23622047244094491" right="0.23622047244094491" top="0.35433070866141736" bottom="0.35433070866141736" header="0.31496062992125984" footer="0.31496062992125984"/>
  <pageSetup paperSize="9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 altText="">
                <anchor moveWithCells="1">
                  <from>
                    <xdr:col>7</xdr:col>
                    <xdr:colOff>30480</xdr:colOff>
                    <xdr:row>22</xdr:row>
                    <xdr:rowOff>30480</xdr:rowOff>
                  </from>
                  <to>
                    <xdr:col>7</xdr:col>
                    <xdr:colOff>205740</xdr:colOff>
                    <xdr:row>22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 altText="">
                <anchor moveWithCells="1">
                  <from>
                    <xdr:col>7</xdr:col>
                    <xdr:colOff>30480</xdr:colOff>
                    <xdr:row>23</xdr:row>
                    <xdr:rowOff>30480</xdr:rowOff>
                  </from>
                  <to>
                    <xdr:col>7</xdr:col>
                    <xdr:colOff>205740</xdr:colOff>
                    <xdr:row>23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 altText="">
                <anchor moveWithCells="1">
                  <from>
                    <xdr:col>7</xdr:col>
                    <xdr:colOff>30480</xdr:colOff>
                    <xdr:row>24</xdr:row>
                    <xdr:rowOff>30480</xdr:rowOff>
                  </from>
                  <to>
                    <xdr:col>7</xdr:col>
                    <xdr:colOff>205740</xdr:colOff>
                    <xdr:row>24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 altText="">
                <anchor moveWithCells="1">
                  <from>
                    <xdr:col>7</xdr:col>
                    <xdr:colOff>30480</xdr:colOff>
                    <xdr:row>25</xdr:row>
                    <xdr:rowOff>30480</xdr:rowOff>
                  </from>
                  <to>
                    <xdr:col>7</xdr:col>
                    <xdr:colOff>205740</xdr:colOff>
                    <xdr:row>25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 altText="">
                <anchor moveWithCells="1">
                  <from>
                    <xdr:col>7</xdr:col>
                    <xdr:colOff>30480</xdr:colOff>
                    <xdr:row>26</xdr:row>
                    <xdr:rowOff>30480</xdr:rowOff>
                  </from>
                  <to>
                    <xdr:col>7</xdr:col>
                    <xdr:colOff>205740</xdr:colOff>
                    <xdr:row>26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 altText="">
                <anchor moveWithCells="1">
                  <from>
                    <xdr:col>7</xdr:col>
                    <xdr:colOff>30480</xdr:colOff>
                    <xdr:row>27</xdr:row>
                    <xdr:rowOff>30480</xdr:rowOff>
                  </from>
                  <to>
                    <xdr:col>7</xdr:col>
                    <xdr:colOff>205740</xdr:colOff>
                    <xdr:row>27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 altText="">
                <anchor moveWithCells="1">
                  <from>
                    <xdr:col>7</xdr:col>
                    <xdr:colOff>30480</xdr:colOff>
                    <xdr:row>28</xdr:row>
                    <xdr:rowOff>30480</xdr:rowOff>
                  </from>
                  <to>
                    <xdr:col>7</xdr:col>
                    <xdr:colOff>205740</xdr:colOff>
                    <xdr:row>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 altText="">
                <anchor moveWithCells="1">
                  <from>
                    <xdr:col>7</xdr:col>
                    <xdr:colOff>30480</xdr:colOff>
                    <xdr:row>29</xdr:row>
                    <xdr:rowOff>30480</xdr:rowOff>
                  </from>
                  <to>
                    <xdr:col>7</xdr:col>
                    <xdr:colOff>205740</xdr:colOff>
                    <xdr:row>29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 altText="">
                <anchor moveWithCells="1">
                  <from>
                    <xdr:col>7</xdr:col>
                    <xdr:colOff>30480</xdr:colOff>
                    <xdr:row>30</xdr:row>
                    <xdr:rowOff>30480</xdr:rowOff>
                  </from>
                  <to>
                    <xdr:col>7</xdr:col>
                    <xdr:colOff>205740</xdr:colOff>
                    <xdr:row>30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 altText="">
                <anchor moveWithCells="1">
                  <from>
                    <xdr:col>7</xdr:col>
                    <xdr:colOff>30480</xdr:colOff>
                    <xdr:row>31</xdr:row>
                    <xdr:rowOff>30480</xdr:rowOff>
                  </from>
                  <to>
                    <xdr:col>7</xdr:col>
                    <xdr:colOff>205740</xdr:colOff>
                    <xdr:row>31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 altText="">
                <anchor moveWithCells="1">
                  <from>
                    <xdr:col>7</xdr:col>
                    <xdr:colOff>30480</xdr:colOff>
                    <xdr:row>32</xdr:row>
                    <xdr:rowOff>30480</xdr:rowOff>
                  </from>
                  <to>
                    <xdr:col>7</xdr:col>
                    <xdr:colOff>205740</xdr:colOff>
                    <xdr:row>32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 altText="">
                <anchor moveWithCells="1">
                  <from>
                    <xdr:col>7</xdr:col>
                    <xdr:colOff>30480</xdr:colOff>
                    <xdr:row>33</xdr:row>
                    <xdr:rowOff>30480</xdr:rowOff>
                  </from>
                  <to>
                    <xdr:col>7</xdr:col>
                    <xdr:colOff>205740</xdr:colOff>
                    <xdr:row>33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 altText="">
                <anchor moveWithCells="1">
                  <from>
                    <xdr:col>7</xdr:col>
                    <xdr:colOff>30480</xdr:colOff>
                    <xdr:row>34</xdr:row>
                    <xdr:rowOff>30480</xdr:rowOff>
                  </from>
                  <to>
                    <xdr:col>7</xdr:col>
                    <xdr:colOff>205740</xdr:colOff>
                    <xdr:row>34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 altText="">
                <anchor moveWithCells="1">
                  <from>
                    <xdr:col>7</xdr:col>
                    <xdr:colOff>30480</xdr:colOff>
                    <xdr:row>35</xdr:row>
                    <xdr:rowOff>30480</xdr:rowOff>
                  </from>
                  <to>
                    <xdr:col>7</xdr:col>
                    <xdr:colOff>205740</xdr:colOff>
                    <xdr:row>35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 altText="">
                <anchor moveWithCells="1">
                  <from>
                    <xdr:col>7</xdr:col>
                    <xdr:colOff>30480</xdr:colOff>
                    <xdr:row>36</xdr:row>
                    <xdr:rowOff>30480</xdr:rowOff>
                  </from>
                  <to>
                    <xdr:col>7</xdr:col>
                    <xdr:colOff>205740</xdr:colOff>
                    <xdr:row>36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 altText="">
                <anchor moveWithCells="1">
                  <from>
                    <xdr:col>7</xdr:col>
                    <xdr:colOff>30480</xdr:colOff>
                    <xdr:row>37</xdr:row>
                    <xdr:rowOff>30480</xdr:rowOff>
                  </from>
                  <to>
                    <xdr:col>7</xdr:col>
                    <xdr:colOff>205740</xdr:colOff>
                    <xdr:row>37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 altText="">
                <anchor moveWithCells="1">
                  <from>
                    <xdr:col>7</xdr:col>
                    <xdr:colOff>30480</xdr:colOff>
                    <xdr:row>38</xdr:row>
                    <xdr:rowOff>30480</xdr:rowOff>
                  </from>
                  <to>
                    <xdr:col>7</xdr:col>
                    <xdr:colOff>205740</xdr:colOff>
                    <xdr:row>38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 altText="">
                <anchor moveWithCells="1">
                  <from>
                    <xdr:col>7</xdr:col>
                    <xdr:colOff>30480</xdr:colOff>
                    <xdr:row>39</xdr:row>
                    <xdr:rowOff>30480</xdr:rowOff>
                  </from>
                  <to>
                    <xdr:col>7</xdr:col>
                    <xdr:colOff>205740</xdr:colOff>
                    <xdr:row>39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 altText="">
                <anchor moveWithCells="1">
                  <from>
                    <xdr:col>7</xdr:col>
                    <xdr:colOff>30480</xdr:colOff>
                    <xdr:row>40</xdr:row>
                    <xdr:rowOff>30480</xdr:rowOff>
                  </from>
                  <to>
                    <xdr:col>7</xdr:col>
                    <xdr:colOff>205740</xdr:colOff>
                    <xdr:row>40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 altText="">
                <anchor moveWithCells="1">
                  <from>
                    <xdr:col>7</xdr:col>
                    <xdr:colOff>30480</xdr:colOff>
                    <xdr:row>41</xdr:row>
                    <xdr:rowOff>30480</xdr:rowOff>
                  </from>
                  <to>
                    <xdr:col>7</xdr:col>
                    <xdr:colOff>205740</xdr:colOff>
                    <xdr:row>41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4" name="Check Box 72">
              <controlPr defaultSize="0" autoFill="0" autoLine="0" autoPict="0" altText="">
                <anchor moveWithCells="1">
                  <from>
                    <xdr:col>2</xdr:col>
                    <xdr:colOff>76200</xdr:colOff>
                    <xdr:row>22</xdr:row>
                    <xdr:rowOff>60960</xdr:rowOff>
                  </from>
                  <to>
                    <xdr:col>2</xdr:col>
                    <xdr:colOff>251460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5" name="Check Box 73">
              <controlPr defaultSize="0" autoFill="0" autoLine="0" autoPict="0" altText="">
                <anchor moveWithCells="1">
                  <from>
                    <xdr:col>2</xdr:col>
                    <xdr:colOff>76200</xdr:colOff>
                    <xdr:row>23</xdr:row>
                    <xdr:rowOff>45720</xdr:rowOff>
                  </from>
                  <to>
                    <xdr:col>2</xdr:col>
                    <xdr:colOff>251460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26" name="Check Box 74">
              <controlPr defaultSize="0" autoFill="0" autoLine="0" autoPict="0" altText="">
                <anchor moveWithCells="1">
                  <from>
                    <xdr:col>2</xdr:col>
                    <xdr:colOff>76200</xdr:colOff>
                    <xdr:row>24</xdr:row>
                    <xdr:rowOff>45720</xdr:rowOff>
                  </from>
                  <to>
                    <xdr:col>2</xdr:col>
                    <xdr:colOff>251460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7" name="Check Box 75">
              <controlPr defaultSize="0" autoFill="0" autoLine="0" autoPict="0" altText="">
                <anchor moveWithCells="1">
                  <from>
                    <xdr:col>2</xdr:col>
                    <xdr:colOff>76200</xdr:colOff>
                    <xdr:row>25</xdr:row>
                    <xdr:rowOff>45720</xdr:rowOff>
                  </from>
                  <to>
                    <xdr:col>2</xdr:col>
                    <xdr:colOff>251460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8" name="Check Box 76">
              <controlPr defaultSize="0" autoFill="0" autoLine="0" autoPict="0" altText="">
                <anchor moveWithCells="1">
                  <from>
                    <xdr:col>2</xdr:col>
                    <xdr:colOff>76200</xdr:colOff>
                    <xdr:row>26</xdr:row>
                    <xdr:rowOff>45720</xdr:rowOff>
                  </from>
                  <to>
                    <xdr:col>2</xdr:col>
                    <xdr:colOff>251460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9" name="Check Box 77">
              <controlPr defaultSize="0" autoFill="0" autoLine="0" autoPict="0" altText="">
                <anchor moveWithCells="1">
                  <from>
                    <xdr:col>2</xdr:col>
                    <xdr:colOff>76200</xdr:colOff>
                    <xdr:row>27</xdr:row>
                    <xdr:rowOff>45720</xdr:rowOff>
                  </from>
                  <to>
                    <xdr:col>2</xdr:col>
                    <xdr:colOff>251460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0" name="Check Box 78">
              <controlPr defaultSize="0" autoFill="0" autoLine="0" autoPict="0" altText="">
                <anchor moveWithCells="1">
                  <from>
                    <xdr:col>2</xdr:col>
                    <xdr:colOff>76200</xdr:colOff>
                    <xdr:row>28</xdr:row>
                    <xdr:rowOff>45720</xdr:rowOff>
                  </from>
                  <to>
                    <xdr:col>2</xdr:col>
                    <xdr:colOff>251460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1" name="Check Box 79">
              <controlPr defaultSize="0" autoFill="0" autoLine="0" autoPict="0" altText="">
                <anchor moveWithCells="1">
                  <from>
                    <xdr:col>2</xdr:col>
                    <xdr:colOff>76200</xdr:colOff>
                    <xdr:row>29</xdr:row>
                    <xdr:rowOff>45720</xdr:rowOff>
                  </from>
                  <to>
                    <xdr:col>2</xdr:col>
                    <xdr:colOff>251460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2" name="Check Box 80">
              <controlPr defaultSize="0" autoFill="0" autoLine="0" autoPict="0" altText="">
                <anchor moveWithCells="1">
                  <from>
                    <xdr:col>2</xdr:col>
                    <xdr:colOff>76200</xdr:colOff>
                    <xdr:row>30</xdr:row>
                    <xdr:rowOff>45720</xdr:rowOff>
                  </from>
                  <to>
                    <xdr:col>2</xdr:col>
                    <xdr:colOff>251460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3" name="Check Box 81">
              <controlPr defaultSize="0" autoFill="0" autoLine="0" autoPict="0" altText="">
                <anchor moveWithCells="1">
                  <from>
                    <xdr:col>2</xdr:col>
                    <xdr:colOff>76200</xdr:colOff>
                    <xdr:row>31</xdr:row>
                    <xdr:rowOff>45720</xdr:rowOff>
                  </from>
                  <to>
                    <xdr:col>2</xdr:col>
                    <xdr:colOff>251460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4" name="Check Box 82">
              <controlPr defaultSize="0" autoFill="0" autoLine="0" autoPict="0" altText="">
                <anchor moveWithCells="1">
                  <from>
                    <xdr:col>2</xdr:col>
                    <xdr:colOff>76200</xdr:colOff>
                    <xdr:row>32</xdr:row>
                    <xdr:rowOff>45720</xdr:rowOff>
                  </from>
                  <to>
                    <xdr:col>2</xdr:col>
                    <xdr:colOff>251460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5" name="Check Box 83">
              <controlPr defaultSize="0" autoFill="0" autoLine="0" autoPict="0" altText="">
                <anchor moveWithCells="1">
                  <from>
                    <xdr:col>2</xdr:col>
                    <xdr:colOff>76200</xdr:colOff>
                    <xdr:row>33</xdr:row>
                    <xdr:rowOff>45720</xdr:rowOff>
                  </from>
                  <to>
                    <xdr:col>2</xdr:col>
                    <xdr:colOff>251460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6" name="Check Box 84">
              <controlPr defaultSize="0" autoFill="0" autoLine="0" autoPict="0" altText="">
                <anchor moveWithCells="1">
                  <from>
                    <xdr:col>2</xdr:col>
                    <xdr:colOff>76200</xdr:colOff>
                    <xdr:row>34</xdr:row>
                    <xdr:rowOff>45720</xdr:rowOff>
                  </from>
                  <to>
                    <xdr:col>2</xdr:col>
                    <xdr:colOff>251460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7" name="Check Box 85">
              <controlPr defaultSize="0" autoFill="0" autoLine="0" autoPict="0" altText="">
                <anchor moveWithCells="1">
                  <from>
                    <xdr:col>2</xdr:col>
                    <xdr:colOff>76200</xdr:colOff>
                    <xdr:row>35</xdr:row>
                    <xdr:rowOff>45720</xdr:rowOff>
                  </from>
                  <to>
                    <xdr:col>2</xdr:col>
                    <xdr:colOff>251460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8" name="Check Box 86">
              <controlPr defaultSize="0" autoFill="0" autoLine="0" autoPict="0" altText="">
                <anchor moveWithCells="1">
                  <from>
                    <xdr:col>2</xdr:col>
                    <xdr:colOff>76200</xdr:colOff>
                    <xdr:row>36</xdr:row>
                    <xdr:rowOff>45720</xdr:rowOff>
                  </from>
                  <to>
                    <xdr:col>2</xdr:col>
                    <xdr:colOff>251460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9" name="Check Box 87">
              <controlPr defaultSize="0" autoFill="0" autoLine="0" autoPict="0" altText="">
                <anchor moveWithCells="1">
                  <from>
                    <xdr:col>2</xdr:col>
                    <xdr:colOff>76200</xdr:colOff>
                    <xdr:row>37</xdr:row>
                    <xdr:rowOff>45720</xdr:rowOff>
                  </from>
                  <to>
                    <xdr:col>2</xdr:col>
                    <xdr:colOff>251460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0" name="Check Box 88">
              <controlPr defaultSize="0" autoFill="0" autoLine="0" autoPict="0" altText="">
                <anchor moveWithCells="1">
                  <from>
                    <xdr:col>2</xdr:col>
                    <xdr:colOff>76200</xdr:colOff>
                    <xdr:row>38</xdr:row>
                    <xdr:rowOff>45720</xdr:rowOff>
                  </from>
                  <to>
                    <xdr:col>2</xdr:col>
                    <xdr:colOff>251460</xdr:colOff>
                    <xdr:row>38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1" name="Check Box 89">
              <controlPr defaultSize="0" autoFill="0" autoLine="0" autoPict="0" altText="">
                <anchor moveWithCells="1">
                  <from>
                    <xdr:col>2</xdr:col>
                    <xdr:colOff>76200</xdr:colOff>
                    <xdr:row>39</xdr:row>
                    <xdr:rowOff>45720</xdr:rowOff>
                  </from>
                  <to>
                    <xdr:col>2</xdr:col>
                    <xdr:colOff>251460</xdr:colOff>
                    <xdr:row>39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2" name="Check Box 90">
              <controlPr defaultSize="0" autoFill="0" autoLine="0" autoPict="0" altText="">
                <anchor moveWithCells="1">
                  <from>
                    <xdr:col>2</xdr:col>
                    <xdr:colOff>76200</xdr:colOff>
                    <xdr:row>40</xdr:row>
                    <xdr:rowOff>45720</xdr:rowOff>
                  </from>
                  <to>
                    <xdr:col>2</xdr:col>
                    <xdr:colOff>251460</xdr:colOff>
                    <xdr:row>40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3" name="Check Box 91">
              <controlPr defaultSize="0" autoFill="0" autoLine="0" autoPict="0" altText="">
                <anchor moveWithCells="1">
                  <from>
                    <xdr:col>2</xdr:col>
                    <xdr:colOff>76200</xdr:colOff>
                    <xdr:row>41</xdr:row>
                    <xdr:rowOff>45720</xdr:rowOff>
                  </from>
                  <to>
                    <xdr:col>2</xdr:col>
                    <xdr:colOff>251460</xdr:colOff>
                    <xdr:row>41</xdr:row>
                    <xdr:rowOff>175260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851" yWindow="351" count="14">
        <x14:dataValidation type="list" allowBlank="1" showInputMessage="1" showErrorMessage="1">
          <x14:formula1>
            <xm:f>DATA_MATERIALS!$G$3:$G$4</xm:f>
          </x14:formula1>
          <xm:sqref>J9:J10</xm:sqref>
        </x14:dataValidation>
        <x14:dataValidation type="list" allowBlank="1" showInputMessage="1" showErrorMessage="1">
          <x14:formula1>
            <xm:f>DATA_MATERIALS!$G$6</xm:f>
          </x14:formula1>
          <xm:sqref>J11:K11</xm:sqref>
        </x14:dataValidation>
        <x14:dataValidation type="list" allowBlank="1" showInputMessage="1" showErrorMessage="1">
          <x14:formula1>
            <xm:f>DATA_MATERIALS!$G$8:$G$9</xm:f>
          </x14:formula1>
          <xm:sqref>J12:K12</xm:sqref>
        </x14:dataValidation>
        <x14:dataValidation type="list" allowBlank="1" showInputMessage="1" showErrorMessage="1">
          <x14:formula1>
            <xm:f>DATA_MATERIALS!$F$2:$F$4</xm:f>
          </x14:formula1>
          <xm:sqref>E12:I12</xm:sqref>
        </x14:dataValidation>
        <x14:dataValidation type="list" allowBlank="1" showInputMessage="1" showErrorMessage="1">
          <x14:formula1>
            <xm:f>DATA_MATERIALS!$E$2:$E$15</xm:f>
          </x14:formula1>
          <xm:sqref>E11:I11</xm:sqref>
        </x14:dataValidation>
        <x14:dataValidation type="list" allowBlank="1" showInputMessage="1" showErrorMessage="1">
          <x14:formula1>
            <xm:f>DATA_MATERIALS!$B$2:$B$92</xm:f>
          </x14:formula1>
          <xm:sqref>E9:I9</xm:sqref>
        </x14:dataValidation>
        <x14:dataValidation type="list" allowBlank="1" showInputMessage="1" showErrorMessage="1">
          <x14:formula1>
            <xm:f>DATA_MATERIALS!$C$2:$C$70</xm:f>
          </x14:formula1>
          <xm:sqref>E10:I10</xm:sqref>
        </x14:dataValidation>
        <x14:dataValidation type="list" allowBlank="1" showInputMessage="1" showErrorMessage="1">
          <x14:formula1>
            <xm:f>DATA_MATERIALS!$D$2</xm:f>
          </x14:formula1>
          <xm:sqref>L11:M11</xm:sqref>
        </x14:dataValidation>
        <x14:dataValidation type="list" allowBlank="1" showInputMessage="1" showErrorMessage="1">
          <x14:formula1>
            <xm:f>DATA_MATERIALS!$D$2:$D$166</xm:f>
          </x14:formula1>
          <xm:sqref>L12:M12 L10:M10</xm:sqref>
        </x14:dataValidation>
        <x14:dataValidation type="list" allowBlank="1" showInputMessage="1" showErrorMessage="1" promptTitle="HRANA" prompt="Vyberte si hranu zo zoznamu">
          <x14:formula1>
            <xm:f>DATA_MATERIALS!$D$2:$D$166</xm:f>
          </x14:formula1>
          <xm:sqref>L9:M9</xm:sqref>
        </x14:dataValidation>
        <x14:dataValidation type="list" allowBlank="1" showInputMessage="1" showErrorMessage="1">
          <x14:formula1>
            <xm:f>DATA_MATERIALS!I2:N2</xm:f>
          </x14:formula1>
          <xm:sqref>J23:J42</xm:sqref>
        </x14:dataValidation>
        <x14:dataValidation type="list" allowBlank="1" showInputMessage="1" showErrorMessage="1">
          <x14:formula1>
            <xm:f>DATA_MATERIALS!I2:N2</xm:f>
          </x14:formula1>
          <xm:sqref>K23:K42</xm:sqref>
        </x14:dataValidation>
        <x14:dataValidation type="list" allowBlank="1" showInputMessage="1" showErrorMessage="1">
          <x14:formula1>
            <xm:f>DATA_MATERIALS!I2:N2</xm:f>
          </x14:formula1>
          <xm:sqref>L23:L42</xm:sqref>
        </x14:dataValidation>
        <x14:dataValidation type="list" allowBlank="1" showInputMessage="1" showErrorMessage="1">
          <x14:formula1>
            <xm:f>DATA_MATERIALS!I2:N2</xm:f>
          </x14:formula1>
          <xm:sqref>M23:M42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P208"/>
  <sheetViews>
    <sheetView topLeftCell="A140" workbookViewId="0">
      <selection activeCell="E89" sqref="E89"/>
    </sheetView>
  </sheetViews>
  <sheetFormatPr defaultRowHeight="13.2" x14ac:dyDescent="0.25"/>
  <cols>
    <col min="1" max="1" width="34" customWidth="1"/>
    <col min="2" max="2" width="41.109375" customWidth="1"/>
    <col min="3" max="3" width="30.77734375" customWidth="1"/>
    <col min="4" max="4" width="33.109375" customWidth="1"/>
    <col min="5" max="5" width="24.109375" customWidth="1"/>
    <col min="6" max="6" width="14.6640625" customWidth="1"/>
    <col min="7" max="7" width="13.44140625" customWidth="1"/>
    <col min="8" max="8" width="15.77734375" customWidth="1"/>
    <col min="9" max="9" width="11.33203125" customWidth="1"/>
  </cols>
  <sheetData>
    <row r="1" spans="1:16" ht="13.8" thickBot="1" x14ac:dyDescent="0.3">
      <c r="A1" s="71" t="s">
        <v>77</v>
      </c>
      <c r="B1" s="72" t="s">
        <v>76</v>
      </c>
      <c r="C1" s="72" t="s">
        <v>78</v>
      </c>
      <c r="D1" s="72" t="s">
        <v>44</v>
      </c>
      <c r="E1" s="72" t="s">
        <v>80</v>
      </c>
      <c r="F1" s="72" t="s">
        <v>79</v>
      </c>
      <c r="G1" s="72" t="s">
        <v>35</v>
      </c>
      <c r="H1" s="72" t="s">
        <v>36</v>
      </c>
      <c r="I1" s="72"/>
      <c r="J1" s="72"/>
      <c r="K1" s="72"/>
      <c r="L1" s="72"/>
      <c r="M1" s="72"/>
      <c r="N1" s="72"/>
      <c r="O1" s="73"/>
      <c r="P1" s="74"/>
    </row>
    <row r="2" spans="1:16" x14ac:dyDescent="0.25">
      <c r="A2" t="s">
        <v>186</v>
      </c>
      <c r="B2" t="s">
        <v>186</v>
      </c>
      <c r="C2" t="s">
        <v>182</v>
      </c>
      <c r="D2" s="20" t="s">
        <v>81</v>
      </c>
      <c r="E2" s="20" t="s">
        <v>88</v>
      </c>
      <c r="F2" s="20" t="s">
        <v>51</v>
      </c>
      <c r="J2" s="58" t="str">
        <f>IF(FORMULAR!I23="ÁNO","","HR 2")</f>
        <v>HR 2</v>
      </c>
      <c r="K2" s="58" t="str">
        <f>IF(FORMULAR!I23="ÁNO","","HR 0,5")</f>
        <v>HR 0,5</v>
      </c>
      <c r="L2" s="58" t="str">
        <f>IF(FORMULAR!I23="ÁNO","","HR 1")</f>
        <v>HR 1</v>
      </c>
      <c r="M2" s="58" t="str">
        <f>IF(FORMULAR!I23="ÁNO","","HR 1,3")</f>
        <v>HR 1,3</v>
      </c>
      <c r="N2" s="20" t="str">
        <f>IF(FORMULAR!I23="ÁNO","2\42","")</f>
        <v/>
      </c>
    </row>
    <row r="3" spans="1:16" x14ac:dyDescent="0.25">
      <c r="A3" t="s">
        <v>187</v>
      </c>
      <c r="B3" t="s">
        <v>187</v>
      </c>
      <c r="C3" s="20" t="s">
        <v>185</v>
      </c>
      <c r="D3" t="s">
        <v>186</v>
      </c>
      <c r="E3" s="20" t="s">
        <v>89</v>
      </c>
      <c r="F3" s="20" t="s">
        <v>52</v>
      </c>
      <c r="G3" s="20" t="s">
        <v>53</v>
      </c>
      <c r="H3" s="20" t="s">
        <v>33</v>
      </c>
      <c r="I3" s="20"/>
      <c r="J3" s="58" t="str">
        <f>IF(FORMULAR!I24="ÁNO","","HR 2")</f>
        <v>HR 2</v>
      </c>
      <c r="K3" s="58" t="str">
        <f>IF(FORMULAR!I24="ÁNO","","HR 0,5")</f>
        <v>HR 0,5</v>
      </c>
      <c r="L3" s="58" t="str">
        <f>IF(FORMULAR!I24="ÁNO","","HR 1")</f>
        <v>HR 1</v>
      </c>
      <c r="M3" s="58" t="str">
        <f>IF(FORMULAR!I24="ÁNO","","HR 1,3")</f>
        <v>HR 1,3</v>
      </c>
      <c r="N3" s="20" t="str">
        <f>IF(FORMULAR!I24="ÁNO","2\42","")</f>
        <v/>
      </c>
    </row>
    <row r="4" spans="1:16" x14ac:dyDescent="0.25">
      <c r="A4" t="s">
        <v>188</v>
      </c>
      <c r="B4" t="s">
        <v>188</v>
      </c>
      <c r="C4" s="20" t="s">
        <v>183</v>
      </c>
      <c r="D4" t="s">
        <v>187</v>
      </c>
      <c r="E4" s="20" t="s">
        <v>90</v>
      </c>
      <c r="F4" s="20" t="s">
        <v>87</v>
      </c>
      <c r="G4" s="20" t="s">
        <v>54</v>
      </c>
      <c r="H4" s="20" t="s">
        <v>34</v>
      </c>
      <c r="I4" s="20"/>
      <c r="J4" s="58" t="str">
        <f>IF(FORMULAR!I25="ÁNO","","HR 2")</f>
        <v>HR 2</v>
      </c>
      <c r="K4" s="58" t="str">
        <f>IF(FORMULAR!I25="ÁNO","","HR 0,5")</f>
        <v>HR 0,5</v>
      </c>
      <c r="L4" s="58" t="str">
        <f>IF(FORMULAR!I25="ÁNO","","HR 1")</f>
        <v>HR 1</v>
      </c>
      <c r="M4" s="58" t="str">
        <f>IF(FORMULAR!I25="ÁNO","","HR 1,3")</f>
        <v>HR 1,3</v>
      </c>
      <c r="N4" s="20" t="str">
        <f>IF(FORMULAR!I25="ÁNO","2\42","")</f>
        <v/>
      </c>
    </row>
    <row r="5" spans="1:16" x14ac:dyDescent="0.25">
      <c r="A5" t="s">
        <v>189</v>
      </c>
      <c r="B5" t="s">
        <v>189</v>
      </c>
      <c r="C5" s="20" t="s">
        <v>184</v>
      </c>
      <c r="D5" t="s">
        <v>188</v>
      </c>
      <c r="E5" s="20" t="s">
        <v>91</v>
      </c>
      <c r="F5" s="20"/>
      <c r="J5" s="58" t="str">
        <f>IF(FORMULAR!I26="ÁNO","","HR 2")</f>
        <v>HR 2</v>
      </c>
      <c r="K5" s="58" t="str">
        <f>IF(FORMULAR!I26="ÁNO","","HR 0,5")</f>
        <v>HR 0,5</v>
      </c>
      <c r="L5" s="58" t="str">
        <f>IF(FORMULAR!I26="ÁNO","","HR 1")</f>
        <v>HR 1</v>
      </c>
      <c r="M5" s="58" t="str">
        <f>IF(FORMULAR!I26="ÁNO","","HR 1,3")</f>
        <v>HR 1,3</v>
      </c>
      <c r="N5" s="20" t="str">
        <f>IF(FORMULAR!I26="ÁNO","2\42","")</f>
        <v/>
      </c>
    </row>
    <row r="6" spans="1:16" ht="14.4" x14ac:dyDescent="0.3">
      <c r="A6" t="s">
        <v>190</v>
      </c>
      <c r="B6" t="s">
        <v>190</v>
      </c>
      <c r="C6" s="149" t="s">
        <v>123</v>
      </c>
      <c r="D6" t="s">
        <v>189</v>
      </c>
      <c r="E6" s="20" t="s">
        <v>92</v>
      </c>
      <c r="F6" s="20"/>
      <c r="G6" s="20" t="s">
        <v>57</v>
      </c>
      <c r="J6" s="58" t="str">
        <f>IF(FORMULAR!I27="ÁNO","","HR 2")</f>
        <v>HR 2</v>
      </c>
      <c r="K6" s="58" t="str">
        <f>IF(FORMULAR!I27="ÁNO","","HR 0,5")</f>
        <v>HR 0,5</v>
      </c>
      <c r="L6" s="58" t="str">
        <f>IF(FORMULAR!I27="ÁNO","","HR 1")</f>
        <v>HR 1</v>
      </c>
      <c r="M6" s="58" t="str">
        <f>IF(FORMULAR!I27="ÁNO","","HR 1,3")</f>
        <v>HR 1,3</v>
      </c>
      <c r="N6" s="20" t="str">
        <f>IF(FORMULAR!I27="ÁNO","2\42","")</f>
        <v/>
      </c>
    </row>
    <row r="7" spans="1:16" ht="14.4" x14ac:dyDescent="0.3">
      <c r="A7" t="s">
        <v>191</v>
      </c>
      <c r="B7" t="s">
        <v>191</v>
      </c>
      <c r="C7" s="149" t="s">
        <v>124</v>
      </c>
      <c r="D7" t="s">
        <v>190</v>
      </c>
      <c r="E7" s="20" t="s">
        <v>93</v>
      </c>
      <c r="F7" s="20"/>
      <c r="J7" s="58" t="str">
        <f>IF(FORMULAR!I28="ÁNO","","HR 2")</f>
        <v>HR 2</v>
      </c>
      <c r="K7" s="58" t="str">
        <f>IF(FORMULAR!I28="ÁNO","","HR 0,5")</f>
        <v>HR 0,5</v>
      </c>
      <c r="L7" s="58" t="str">
        <f>IF(FORMULAR!I28="ÁNO","","HR 1")</f>
        <v>HR 1</v>
      </c>
      <c r="M7" s="58" t="str">
        <f>IF(FORMULAR!I28="ÁNO","","HR 1,3")</f>
        <v>HR 1,3</v>
      </c>
      <c r="N7" s="20" t="str">
        <f>IF(FORMULAR!I28="ÁNO","2\42","")</f>
        <v/>
      </c>
    </row>
    <row r="8" spans="1:16" ht="14.4" x14ac:dyDescent="0.3">
      <c r="A8" t="s">
        <v>192</v>
      </c>
      <c r="B8" t="s">
        <v>192</v>
      </c>
      <c r="C8" s="149" t="s">
        <v>125</v>
      </c>
      <c r="D8" t="s">
        <v>191</v>
      </c>
      <c r="E8" s="20" t="s">
        <v>94</v>
      </c>
      <c r="F8" s="20"/>
      <c r="G8" s="20" t="s">
        <v>59</v>
      </c>
      <c r="J8" s="58" t="str">
        <f>IF(FORMULAR!I29="ÁNO","","HR 2")</f>
        <v>HR 2</v>
      </c>
      <c r="K8" s="58" t="str">
        <f>IF(FORMULAR!I29="ÁNO","","HR 0,5")</f>
        <v>HR 0,5</v>
      </c>
      <c r="L8" s="58" t="str">
        <f>IF(FORMULAR!I29="ÁNO","","HR 1")</f>
        <v>HR 1</v>
      </c>
      <c r="M8" s="58" t="str">
        <f>IF(FORMULAR!I29="ÁNO","","HR 1,3")</f>
        <v>HR 1,3</v>
      </c>
      <c r="N8" s="20" t="str">
        <f>IF(FORMULAR!I29="ÁNO","2\42","")</f>
        <v/>
      </c>
    </row>
    <row r="9" spans="1:16" ht="14.4" x14ac:dyDescent="0.3">
      <c r="A9" t="s">
        <v>193</v>
      </c>
      <c r="B9" t="s">
        <v>193</v>
      </c>
      <c r="C9" s="149" t="s">
        <v>126</v>
      </c>
      <c r="D9" t="s">
        <v>192</v>
      </c>
      <c r="E9" s="20" t="s">
        <v>95</v>
      </c>
      <c r="F9" s="20"/>
      <c r="G9" s="20" t="s">
        <v>60</v>
      </c>
      <c r="J9" s="58" t="str">
        <f>IF(FORMULAR!I30="ÁNO","","HR 2")</f>
        <v>HR 2</v>
      </c>
      <c r="K9" s="58" t="str">
        <f>IF(FORMULAR!I30="ÁNO","","HR 0,5")</f>
        <v>HR 0,5</v>
      </c>
      <c r="L9" s="58" t="str">
        <f>IF(FORMULAR!I30="ÁNO","","HR 1")</f>
        <v>HR 1</v>
      </c>
      <c r="M9" s="58" t="str">
        <f>IF(FORMULAR!I30="ÁNO","","HR 1,3")</f>
        <v>HR 1,3</v>
      </c>
      <c r="N9" s="20" t="str">
        <f>IF(FORMULAR!I30="ÁNO","2\42","")</f>
        <v/>
      </c>
    </row>
    <row r="10" spans="1:16" ht="14.4" x14ac:dyDescent="0.3">
      <c r="A10" t="s">
        <v>194</v>
      </c>
      <c r="B10" t="s">
        <v>194</v>
      </c>
      <c r="C10" s="149" t="s">
        <v>127</v>
      </c>
      <c r="D10" t="s">
        <v>193</v>
      </c>
      <c r="E10" s="20" t="s">
        <v>96</v>
      </c>
      <c r="J10" s="58" t="str">
        <f>IF(FORMULAR!I31="ÁNO","","HR 2")</f>
        <v>HR 2</v>
      </c>
      <c r="K10" s="58" t="str">
        <f>IF(FORMULAR!I31="ÁNO","","HR 0,5")</f>
        <v>HR 0,5</v>
      </c>
      <c r="L10" s="58" t="str">
        <f>IF(FORMULAR!I31="ÁNO","","HR 1")</f>
        <v>HR 1</v>
      </c>
      <c r="M10" s="58" t="str">
        <f>IF(FORMULAR!I31="ÁNO","","HR 1,3")</f>
        <v>HR 1,3</v>
      </c>
      <c r="N10" s="20" t="str">
        <f>IF(FORMULAR!I31="ÁNO","2\42","")</f>
        <v/>
      </c>
    </row>
    <row r="11" spans="1:16" ht="14.4" x14ac:dyDescent="0.3">
      <c r="A11" t="s">
        <v>195</v>
      </c>
      <c r="B11" t="s">
        <v>195</v>
      </c>
      <c r="C11" s="149" t="s">
        <v>128</v>
      </c>
      <c r="D11" t="s">
        <v>194</v>
      </c>
      <c r="E11" s="20" t="s">
        <v>97</v>
      </c>
      <c r="J11" s="58" t="str">
        <f>IF(FORMULAR!I32="ÁNO","","HR 2")</f>
        <v>HR 2</v>
      </c>
      <c r="K11" s="58" t="str">
        <f>IF(FORMULAR!I32="ÁNO","","HR 0,5")</f>
        <v>HR 0,5</v>
      </c>
      <c r="L11" s="58" t="str">
        <f>IF(FORMULAR!I32="ÁNO","","HR 1")</f>
        <v>HR 1</v>
      </c>
      <c r="M11" s="58" t="str">
        <f>IF(FORMULAR!I32="ÁNO","","HR 1,3")</f>
        <v>HR 1,3</v>
      </c>
      <c r="N11" s="20" t="str">
        <f>IF(FORMULAR!I32="ÁNO","2\42","")</f>
        <v/>
      </c>
    </row>
    <row r="12" spans="1:16" ht="14.4" x14ac:dyDescent="0.3">
      <c r="A12" t="s">
        <v>196</v>
      </c>
      <c r="B12" t="s">
        <v>196</v>
      </c>
      <c r="C12" s="149" t="s">
        <v>129</v>
      </c>
      <c r="D12" t="s">
        <v>195</v>
      </c>
      <c r="E12" s="20" t="s">
        <v>98</v>
      </c>
      <c r="J12" s="58" t="str">
        <f>IF(FORMULAR!I33="ÁNO","","HR 2")</f>
        <v>HR 2</v>
      </c>
      <c r="K12" s="58" t="str">
        <f>IF(FORMULAR!I33="ÁNO","","HR 0,5")</f>
        <v>HR 0,5</v>
      </c>
      <c r="L12" s="58" t="str">
        <f>IF(FORMULAR!I33="ÁNO","","HR 1")</f>
        <v>HR 1</v>
      </c>
      <c r="M12" s="58" t="str">
        <f>IF(FORMULAR!I33="ÁNO","","HR 1,3")</f>
        <v>HR 1,3</v>
      </c>
      <c r="N12" s="20" t="str">
        <f>IF(FORMULAR!I33="ÁNO","2\42","")</f>
        <v/>
      </c>
    </row>
    <row r="13" spans="1:16" ht="14.4" x14ac:dyDescent="0.3">
      <c r="A13" t="s">
        <v>197</v>
      </c>
      <c r="B13" t="s">
        <v>197</v>
      </c>
      <c r="C13" s="149" t="s">
        <v>68</v>
      </c>
      <c r="D13" t="s">
        <v>196</v>
      </c>
      <c r="E13" s="20" t="s">
        <v>99</v>
      </c>
      <c r="J13" s="58" t="str">
        <f>IF(FORMULAR!I34="ÁNO","","HR 2")</f>
        <v>HR 2</v>
      </c>
      <c r="K13" s="58" t="str">
        <f>IF(FORMULAR!I34="ÁNO","","HR 0,5")</f>
        <v>HR 0,5</v>
      </c>
      <c r="L13" s="58" t="str">
        <f>IF(FORMULAR!I34="ÁNO","","HR 1")</f>
        <v>HR 1</v>
      </c>
      <c r="M13" s="58" t="str">
        <f>IF(FORMULAR!I34="ÁNO","","HR 1,3")</f>
        <v>HR 1,3</v>
      </c>
      <c r="N13" s="20" t="str">
        <f>IF(FORMULAR!I34="ÁNO","2\42","")</f>
        <v/>
      </c>
    </row>
    <row r="14" spans="1:16" ht="14.4" x14ac:dyDescent="0.3">
      <c r="A14" t="s">
        <v>198</v>
      </c>
      <c r="B14" t="s">
        <v>198</v>
      </c>
      <c r="C14" s="149" t="s">
        <v>130</v>
      </c>
      <c r="D14" t="s">
        <v>197</v>
      </c>
      <c r="E14" s="20" t="s">
        <v>100</v>
      </c>
      <c r="J14" s="58" t="str">
        <f>IF(FORMULAR!I35="ÁNO","","HR 2")</f>
        <v>HR 2</v>
      </c>
      <c r="K14" s="58" t="str">
        <f>IF(FORMULAR!I35="ÁNO","","HR 0,5")</f>
        <v>HR 0,5</v>
      </c>
      <c r="L14" s="58" t="str">
        <f>IF(FORMULAR!I35="ÁNO","","HR 1")</f>
        <v>HR 1</v>
      </c>
      <c r="M14" s="58" t="str">
        <f>IF(FORMULAR!I35="ÁNO","","HR 1,3")</f>
        <v>HR 1,3</v>
      </c>
      <c r="N14" s="20" t="str">
        <f>IF(FORMULAR!I35="ÁNO","2\42","")</f>
        <v/>
      </c>
    </row>
    <row r="15" spans="1:16" ht="14.4" x14ac:dyDescent="0.3">
      <c r="A15" t="s">
        <v>199</v>
      </c>
      <c r="B15" t="s">
        <v>199</v>
      </c>
      <c r="C15" s="149" t="s">
        <v>131</v>
      </c>
      <c r="D15" t="s">
        <v>198</v>
      </c>
      <c r="E15" s="20" t="s">
        <v>101</v>
      </c>
      <c r="J15" s="58" t="str">
        <f>IF(FORMULAR!I36="ÁNO","","HR 2")</f>
        <v>HR 2</v>
      </c>
      <c r="K15" s="58" t="str">
        <f>IF(FORMULAR!I36="ÁNO","","HR 0,5")</f>
        <v>HR 0,5</v>
      </c>
      <c r="L15" s="58" t="str">
        <f>IF(FORMULAR!I36="ÁNO","","HR 1")</f>
        <v>HR 1</v>
      </c>
      <c r="M15" s="58" t="str">
        <f>IF(FORMULAR!I36="ÁNO","","HR 1,3")</f>
        <v>HR 1,3</v>
      </c>
      <c r="N15" s="20" t="str">
        <f>IF(FORMULAR!I36="ÁNO","2\42","")</f>
        <v/>
      </c>
    </row>
    <row r="16" spans="1:16" ht="14.4" x14ac:dyDescent="0.3">
      <c r="A16" t="s">
        <v>200</v>
      </c>
      <c r="B16" t="s">
        <v>200</v>
      </c>
      <c r="C16" s="149" t="s">
        <v>132</v>
      </c>
      <c r="D16" t="s">
        <v>199</v>
      </c>
      <c r="E16" s="20"/>
      <c r="J16" s="58" t="str">
        <f>IF(FORMULAR!I37="ÁNO","","HR 2")</f>
        <v>HR 2</v>
      </c>
      <c r="K16" s="58" t="str">
        <f>IF(FORMULAR!I37="ÁNO","","HR 0,5")</f>
        <v>HR 0,5</v>
      </c>
      <c r="L16" s="58" t="str">
        <f>IF(FORMULAR!I37="ÁNO","","HR 1")</f>
        <v>HR 1</v>
      </c>
      <c r="M16" s="58" t="str">
        <f>IF(FORMULAR!I37="ÁNO","","HR 1,3")</f>
        <v>HR 1,3</v>
      </c>
      <c r="N16" s="20" t="str">
        <f>IF(FORMULAR!I37="ÁNO","2\42","")</f>
        <v/>
      </c>
    </row>
    <row r="17" spans="1:14" ht="14.4" x14ac:dyDescent="0.3">
      <c r="A17" t="s">
        <v>201</v>
      </c>
      <c r="B17" t="s">
        <v>201</v>
      </c>
      <c r="C17" s="149" t="s">
        <v>133</v>
      </c>
      <c r="D17" t="s">
        <v>200</v>
      </c>
      <c r="E17" s="20"/>
      <c r="J17" s="58" t="str">
        <f>IF(FORMULAR!I38="ÁNO","","HR 2")</f>
        <v>HR 2</v>
      </c>
      <c r="K17" s="58" t="str">
        <f>IF(FORMULAR!I38="ÁNO","","HR 0,5")</f>
        <v>HR 0,5</v>
      </c>
      <c r="L17" s="58" t="str">
        <f>IF(FORMULAR!I38="ÁNO","","HR 1")</f>
        <v>HR 1</v>
      </c>
      <c r="M17" s="58" t="str">
        <f>IF(FORMULAR!I38="ÁNO","","HR 1,3")</f>
        <v>HR 1,3</v>
      </c>
      <c r="N17" s="20" t="str">
        <f>IF(FORMULAR!I38="ÁNO","2\42","")</f>
        <v/>
      </c>
    </row>
    <row r="18" spans="1:14" ht="14.4" x14ac:dyDescent="0.3">
      <c r="A18" t="s">
        <v>202</v>
      </c>
      <c r="B18" t="s">
        <v>202</v>
      </c>
      <c r="C18" s="149" t="s">
        <v>134</v>
      </c>
      <c r="D18" t="s">
        <v>201</v>
      </c>
      <c r="E18" s="20"/>
      <c r="J18" s="58" t="str">
        <f>IF(FORMULAR!I39="ÁNO","","HR 2")</f>
        <v>HR 2</v>
      </c>
      <c r="K18" s="58" t="str">
        <f>IF(FORMULAR!I39="ÁNO","","HR 0,5")</f>
        <v>HR 0,5</v>
      </c>
      <c r="L18" s="58" t="str">
        <f>IF(FORMULAR!I39="ÁNO","","HR 1")</f>
        <v>HR 1</v>
      </c>
      <c r="M18" s="58" t="str">
        <f>IF(FORMULAR!I39="ÁNO","","HR 1,3")</f>
        <v>HR 1,3</v>
      </c>
      <c r="N18" s="20" t="str">
        <f>IF(FORMULAR!I39="ÁNO","2\42","")</f>
        <v/>
      </c>
    </row>
    <row r="19" spans="1:14" ht="14.4" x14ac:dyDescent="0.3">
      <c r="A19" t="s">
        <v>203</v>
      </c>
      <c r="B19" t="s">
        <v>203</v>
      </c>
      <c r="C19" s="149" t="s">
        <v>135</v>
      </c>
      <c r="D19" t="s">
        <v>202</v>
      </c>
      <c r="E19" s="20"/>
      <c r="J19" s="58" t="str">
        <f>IF(FORMULAR!I40="ÁNO","","HR 2")</f>
        <v>HR 2</v>
      </c>
      <c r="K19" s="58" t="str">
        <f>IF(FORMULAR!I40="ÁNO","","HR 0,5")</f>
        <v>HR 0,5</v>
      </c>
      <c r="L19" s="58" t="str">
        <f>IF(FORMULAR!I40="ÁNO","","HR 1")</f>
        <v>HR 1</v>
      </c>
      <c r="M19" s="58" t="str">
        <f>IF(FORMULAR!I40="ÁNO","","HR 1,3")</f>
        <v>HR 1,3</v>
      </c>
      <c r="N19" s="20" t="str">
        <f>IF(FORMULAR!I40="ÁNO","2\42","")</f>
        <v/>
      </c>
    </row>
    <row r="20" spans="1:14" ht="14.4" x14ac:dyDescent="0.3">
      <c r="A20" t="s">
        <v>204</v>
      </c>
      <c r="B20" t="s">
        <v>204</v>
      </c>
      <c r="C20" s="149" t="s">
        <v>136</v>
      </c>
      <c r="D20" t="s">
        <v>203</v>
      </c>
      <c r="E20" s="20"/>
      <c r="J20" s="58" t="str">
        <f>IF(FORMULAR!I41="ÁNO","","HR 2")</f>
        <v>HR 2</v>
      </c>
      <c r="K20" s="58" t="str">
        <f>IF(FORMULAR!I41="ÁNO","","HR 0,5")</f>
        <v>HR 0,5</v>
      </c>
      <c r="L20" s="58" t="str">
        <f>IF(FORMULAR!I41="ÁNO","","HR 1")</f>
        <v>HR 1</v>
      </c>
      <c r="M20" s="58" t="str">
        <f>IF(FORMULAR!I41="ÁNO","","HR 1,3")</f>
        <v>HR 1,3</v>
      </c>
      <c r="N20" s="20" t="str">
        <f>IF(FORMULAR!I41="ÁNO","2\42","")</f>
        <v/>
      </c>
    </row>
    <row r="21" spans="1:14" ht="14.4" x14ac:dyDescent="0.3">
      <c r="A21" t="s">
        <v>205</v>
      </c>
      <c r="B21" t="s">
        <v>205</v>
      </c>
      <c r="C21" s="149" t="s">
        <v>137</v>
      </c>
      <c r="D21" t="s">
        <v>204</v>
      </c>
      <c r="E21" s="20"/>
      <c r="F21" s="20"/>
      <c r="J21" s="58" t="str">
        <f>IF(FORMULAR!I42="ÁNO","","HR 2")</f>
        <v>HR 2</v>
      </c>
      <c r="K21" s="58" t="str">
        <f>IF(FORMULAR!I42="ÁNO","","HR 0,5")</f>
        <v>HR 0,5</v>
      </c>
      <c r="L21" s="58" t="str">
        <f>IF(FORMULAR!I42="ÁNO","","HR 1")</f>
        <v>HR 1</v>
      </c>
      <c r="M21" s="58" t="str">
        <f>IF(FORMULAR!I42="ÁNO","","HR 1,3")</f>
        <v>HR 1,3</v>
      </c>
      <c r="N21" s="20" t="str">
        <f>IF(FORMULAR!I42="ÁNO","2\42","")</f>
        <v/>
      </c>
    </row>
    <row r="22" spans="1:14" ht="14.4" x14ac:dyDescent="0.3">
      <c r="A22" t="s">
        <v>206</v>
      </c>
      <c r="B22" t="s">
        <v>206</v>
      </c>
      <c r="C22" s="149" t="s">
        <v>138</v>
      </c>
      <c r="D22" t="s">
        <v>205</v>
      </c>
      <c r="J22" s="58" t="str">
        <f>IF(FORMULAR!I43="ÁNO","","HR 2")</f>
        <v>HR 2</v>
      </c>
      <c r="K22" s="58" t="str">
        <f>IF(FORMULAR!I43="ÁNO","","HR 0,5")</f>
        <v>HR 0,5</v>
      </c>
      <c r="L22" s="58" t="str">
        <f>IF(FORMULAR!I43="ÁNO","","HR 1")</f>
        <v>HR 1</v>
      </c>
      <c r="M22" s="58" t="str">
        <f>IF(FORMULAR!I43="ÁNO","","HR 1,3")</f>
        <v>HR 1,3</v>
      </c>
      <c r="N22" s="20" t="str">
        <f>IF(FORMULAR!I43="ÁNO","2\42","")</f>
        <v/>
      </c>
    </row>
    <row r="23" spans="1:14" ht="14.4" x14ac:dyDescent="0.3">
      <c r="A23" t="s">
        <v>207</v>
      </c>
      <c r="B23" t="s">
        <v>207</v>
      </c>
      <c r="C23" s="149" t="s">
        <v>72</v>
      </c>
      <c r="D23" t="s">
        <v>206</v>
      </c>
      <c r="J23" s="58" t="str">
        <f>IF(FORMULAR!I44="ÁNO","","HR 2")</f>
        <v>HR 2</v>
      </c>
      <c r="K23" s="58" t="str">
        <f>IF(FORMULAR!I44="ÁNO","","HR 0,5")</f>
        <v>HR 0,5</v>
      </c>
      <c r="L23" s="58" t="str">
        <f>IF(FORMULAR!I44="ÁNO","","HR 1")</f>
        <v>HR 1</v>
      </c>
      <c r="M23" s="58" t="str">
        <f>IF(FORMULAR!I44="ÁNO","","HR 1,3")</f>
        <v>HR 1,3</v>
      </c>
      <c r="N23" s="20" t="str">
        <f>IF(FORMULAR!I44="ÁNO","2\42","")</f>
        <v/>
      </c>
    </row>
    <row r="24" spans="1:14" ht="14.4" x14ac:dyDescent="0.3">
      <c r="A24" t="s">
        <v>208</v>
      </c>
      <c r="B24" t="s">
        <v>208</v>
      </c>
      <c r="C24" s="149" t="s">
        <v>139</v>
      </c>
      <c r="D24" t="s">
        <v>207</v>
      </c>
      <c r="J24" s="58" t="str">
        <f>IF(FORMULAR!I45="ÁNO","","HR 2")</f>
        <v>HR 2</v>
      </c>
      <c r="K24" s="58" t="str">
        <f>IF(FORMULAR!I45="ÁNO","","HR 0,5")</f>
        <v>HR 0,5</v>
      </c>
      <c r="L24" s="58" t="str">
        <f>IF(FORMULAR!I45="ÁNO","","HR 1")</f>
        <v>HR 1</v>
      </c>
      <c r="M24" s="58" t="str">
        <f>IF(FORMULAR!I45="ÁNO","","HR 1,3")</f>
        <v>HR 1,3</v>
      </c>
      <c r="N24" s="20" t="str">
        <f>IF(FORMULAR!I45="ÁNO","2\42","")</f>
        <v/>
      </c>
    </row>
    <row r="25" spans="1:14" ht="14.4" x14ac:dyDescent="0.3">
      <c r="A25" t="s">
        <v>209</v>
      </c>
      <c r="B25" t="s">
        <v>209</v>
      </c>
      <c r="C25" s="149" t="s">
        <v>140</v>
      </c>
      <c r="D25" t="s">
        <v>208</v>
      </c>
      <c r="J25" s="58" t="str">
        <f>IF(FORMULAR!V46="ÁNO","","HR 2")</f>
        <v>HR 2</v>
      </c>
      <c r="K25" s="58" t="str">
        <f>IF(FORMULAR!V46="ÁNO","","HR 0,5")</f>
        <v>HR 0,5</v>
      </c>
      <c r="L25" s="58" t="str">
        <f>IF(FORMULAR!V46="ÁNO","","HR 1")</f>
        <v>HR 1</v>
      </c>
      <c r="M25" s="58" t="str">
        <f>IF(FORMULAR!V46="ÁNO","","HR 1,3")</f>
        <v>HR 1,3</v>
      </c>
      <c r="N25" s="20" t="str">
        <f>IF(FORMULAR!V46="ÁNO","2\42","")</f>
        <v/>
      </c>
    </row>
    <row r="26" spans="1:14" ht="14.4" x14ac:dyDescent="0.3">
      <c r="A26" t="s">
        <v>210</v>
      </c>
      <c r="B26" t="s">
        <v>210</v>
      </c>
      <c r="C26" s="149" t="s">
        <v>141</v>
      </c>
      <c r="D26" t="s">
        <v>209</v>
      </c>
      <c r="J26" s="58" t="str">
        <f>IF(FORMULAR!V47="ÁNO","","HR 2")</f>
        <v>HR 2</v>
      </c>
      <c r="K26" s="58" t="str">
        <f>IF(FORMULAR!V47="ÁNO","","HR 0,5")</f>
        <v>HR 0,5</v>
      </c>
      <c r="L26" s="58" t="str">
        <f>IF(FORMULAR!V47="ÁNO","","HR 1")</f>
        <v>HR 1</v>
      </c>
      <c r="M26" s="58" t="str">
        <f>IF(FORMULAR!V47="ÁNO","","HR 1,3")</f>
        <v>HR 1,3</v>
      </c>
      <c r="N26" s="20" t="str">
        <f>IF(FORMULAR!V47="ÁNO","2\42","")</f>
        <v/>
      </c>
    </row>
    <row r="27" spans="1:14" ht="14.4" x14ac:dyDescent="0.3">
      <c r="A27" t="s">
        <v>211</v>
      </c>
      <c r="B27" t="s">
        <v>211</v>
      </c>
      <c r="C27" s="149" t="s">
        <v>142</v>
      </c>
      <c r="D27" t="s">
        <v>210</v>
      </c>
      <c r="J27" s="58" t="str">
        <f>IF(FORMULAR!I47="ÁNO","","HR 2")</f>
        <v>HR 2</v>
      </c>
      <c r="K27" s="58" t="str">
        <f>IF(FORMULAR!I47="ÁNO","","HR 0,5")</f>
        <v>HR 0,5</v>
      </c>
      <c r="L27" s="58" t="str">
        <f>IF(FORMULAR!I47="ÁNO","","HR 1")</f>
        <v>HR 1</v>
      </c>
      <c r="M27" s="58" t="str">
        <f>IF(FORMULAR!I47="ÁNO","","HR 1,3")</f>
        <v>HR 1,3</v>
      </c>
      <c r="N27" s="20" t="str">
        <f>IF(FORMULAR!I47="ÁNO","2\42","")</f>
        <v/>
      </c>
    </row>
    <row r="28" spans="1:14" ht="14.4" x14ac:dyDescent="0.3">
      <c r="A28" t="s">
        <v>212</v>
      </c>
      <c r="B28" t="s">
        <v>212</v>
      </c>
      <c r="C28" s="149" t="s">
        <v>143</v>
      </c>
      <c r="D28" t="s">
        <v>211</v>
      </c>
    </row>
    <row r="29" spans="1:14" ht="14.4" x14ac:dyDescent="0.3">
      <c r="A29" t="s">
        <v>213</v>
      </c>
      <c r="B29" t="s">
        <v>213</v>
      </c>
      <c r="C29" s="149" t="s">
        <v>74</v>
      </c>
      <c r="D29" t="s">
        <v>212</v>
      </c>
    </row>
    <row r="30" spans="1:14" ht="14.4" x14ac:dyDescent="0.3">
      <c r="A30" t="s">
        <v>214</v>
      </c>
      <c r="B30" t="s">
        <v>214</v>
      </c>
      <c r="C30" s="149" t="s">
        <v>144</v>
      </c>
      <c r="D30" t="s">
        <v>213</v>
      </c>
    </row>
    <row r="31" spans="1:14" ht="14.4" x14ac:dyDescent="0.3">
      <c r="A31" t="s">
        <v>75</v>
      </c>
      <c r="B31" t="s">
        <v>75</v>
      </c>
      <c r="C31" s="149" t="s">
        <v>145</v>
      </c>
      <c r="D31" t="s">
        <v>214</v>
      </c>
    </row>
    <row r="32" spans="1:14" ht="14.4" x14ac:dyDescent="0.3">
      <c r="A32" t="s">
        <v>69</v>
      </c>
      <c r="B32" t="s">
        <v>69</v>
      </c>
      <c r="C32" s="149" t="s">
        <v>146</v>
      </c>
      <c r="D32" t="s">
        <v>75</v>
      </c>
    </row>
    <row r="33" spans="1:6" ht="14.4" x14ac:dyDescent="0.3">
      <c r="A33" t="s">
        <v>73</v>
      </c>
      <c r="B33" t="s">
        <v>73</v>
      </c>
      <c r="C33" s="149" t="s">
        <v>147</v>
      </c>
      <c r="D33" t="s">
        <v>69</v>
      </c>
    </row>
    <row r="34" spans="1:6" ht="14.4" x14ac:dyDescent="0.3">
      <c r="A34" t="s">
        <v>70</v>
      </c>
      <c r="B34" t="s">
        <v>70</v>
      </c>
      <c r="C34" s="149" t="s">
        <v>148</v>
      </c>
      <c r="D34" t="s">
        <v>73</v>
      </c>
    </row>
    <row r="35" spans="1:6" ht="14.4" x14ac:dyDescent="0.3">
      <c r="A35" t="s">
        <v>215</v>
      </c>
      <c r="B35" t="s">
        <v>215</v>
      </c>
      <c r="C35" s="149" t="s">
        <v>149</v>
      </c>
      <c r="D35" t="s">
        <v>70</v>
      </c>
    </row>
    <row r="36" spans="1:6" ht="14.4" x14ac:dyDescent="0.3">
      <c r="A36" t="s">
        <v>216</v>
      </c>
      <c r="B36" t="s">
        <v>216</v>
      </c>
      <c r="C36" s="149" t="s">
        <v>150</v>
      </c>
      <c r="D36" t="s">
        <v>215</v>
      </c>
      <c r="E36" s="20"/>
      <c r="F36" s="20"/>
    </row>
    <row r="37" spans="1:6" ht="14.4" x14ac:dyDescent="0.3">
      <c r="A37" t="s">
        <v>217</v>
      </c>
      <c r="B37" t="s">
        <v>217</v>
      </c>
      <c r="C37" s="149" t="s">
        <v>151</v>
      </c>
      <c r="D37" t="s">
        <v>216</v>
      </c>
    </row>
    <row r="38" spans="1:6" ht="14.4" x14ac:dyDescent="0.3">
      <c r="A38" t="s">
        <v>218</v>
      </c>
      <c r="B38" t="s">
        <v>218</v>
      </c>
      <c r="C38" s="149" t="s">
        <v>152</v>
      </c>
      <c r="D38" t="s">
        <v>217</v>
      </c>
    </row>
    <row r="39" spans="1:6" ht="14.4" x14ac:dyDescent="0.3">
      <c r="A39" t="s">
        <v>219</v>
      </c>
      <c r="B39" t="s">
        <v>219</v>
      </c>
      <c r="C39" s="149" t="s">
        <v>153</v>
      </c>
      <c r="D39" t="s">
        <v>218</v>
      </c>
    </row>
    <row r="40" spans="1:6" ht="14.4" x14ac:dyDescent="0.3">
      <c r="A40" t="s">
        <v>220</v>
      </c>
      <c r="B40" t="s">
        <v>220</v>
      </c>
      <c r="C40" s="149" t="s">
        <v>154</v>
      </c>
      <c r="D40" t="s">
        <v>219</v>
      </c>
      <c r="E40" s="20"/>
      <c r="F40" s="20"/>
    </row>
    <row r="41" spans="1:6" ht="14.4" x14ac:dyDescent="0.3">
      <c r="A41" t="s">
        <v>71</v>
      </c>
      <c r="B41" t="s">
        <v>71</v>
      </c>
      <c r="C41" s="149" t="s">
        <v>155</v>
      </c>
      <c r="D41" t="s">
        <v>220</v>
      </c>
    </row>
    <row r="42" spans="1:6" ht="14.4" x14ac:dyDescent="0.3">
      <c r="A42" t="s">
        <v>67</v>
      </c>
      <c r="B42" t="s">
        <v>67</v>
      </c>
      <c r="C42" s="149" t="s">
        <v>156</v>
      </c>
      <c r="D42" t="s">
        <v>71</v>
      </c>
    </row>
    <row r="43" spans="1:6" ht="14.4" x14ac:dyDescent="0.3">
      <c r="A43" t="s">
        <v>221</v>
      </c>
      <c r="B43" t="s">
        <v>221</v>
      </c>
      <c r="C43" s="149" t="s">
        <v>157</v>
      </c>
      <c r="D43" t="s">
        <v>67</v>
      </c>
    </row>
    <row r="44" spans="1:6" ht="14.4" x14ac:dyDescent="0.3">
      <c r="A44" t="s">
        <v>222</v>
      </c>
      <c r="B44" t="s">
        <v>222</v>
      </c>
      <c r="C44" s="149" t="s">
        <v>158</v>
      </c>
      <c r="D44" t="s">
        <v>221</v>
      </c>
    </row>
    <row r="45" spans="1:6" ht="14.4" x14ac:dyDescent="0.3">
      <c r="A45" t="s">
        <v>223</v>
      </c>
      <c r="B45" t="s">
        <v>223</v>
      </c>
      <c r="C45" s="149" t="s">
        <v>159</v>
      </c>
      <c r="D45" t="s">
        <v>222</v>
      </c>
    </row>
    <row r="46" spans="1:6" ht="14.4" x14ac:dyDescent="0.3">
      <c r="A46" t="s">
        <v>224</v>
      </c>
      <c r="B46" t="s">
        <v>224</v>
      </c>
      <c r="C46" s="149" t="s">
        <v>160</v>
      </c>
      <c r="D46" t="s">
        <v>223</v>
      </c>
    </row>
    <row r="47" spans="1:6" ht="14.4" x14ac:dyDescent="0.3">
      <c r="A47" t="s">
        <v>225</v>
      </c>
      <c r="B47" t="s">
        <v>225</v>
      </c>
      <c r="C47" s="149" t="s">
        <v>161</v>
      </c>
      <c r="D47" t="s">
        <v>224</v>
      </c>
    </row>
    <row r="48" spans="1:6" ht="14.4" x14ac:dyDescent="0.3">
      <c r="A48" t="s">
        <v>226</v>
      </c>
      <c r="B48" t="s">
        <v>226</v>
      </c>
      <c r="C48" s="149" t="s">
        <v>162</v>
      </c>
      <c r="D48" t="s">
        <v>225</v>
      </c>
    </row>
    <row r="49" spans="1:4" ht="14.4" x14ac:dyDescent="0.3">
      <c r="A49" t="s">
        <v>227</v>
      </c>
      <c r="B49" t="s">
        <v>227</v>
      </c>
      <c r="C49" s="149" t="s">
        <v>163</v>
      </c>
      <c r="D49" t="s">
        <v>226</v>
      </c>
    </row>
    <row r="50" spans="1:4" ht="14.4" x14ac:dyDescent="0.3">
      <c r="A50" t="s">
        <v>228</v>
      </c>
      <c r="B50" t="s">
        <v>228</v>
      </c>
      <c r="C50" s="149" t="s">
        <v>164</v>
      </c>
      <c r="D50" t="s">
        <v>227</v>
      </c>
    </row>
    <row r="51" spans="1:4" ht="14.4" x14ac:dyDescent="0.3">
      <c r="A51" t="s">
        <v>229</v>
      </c>
      <c r="B51" t="s">
        <v>229</v>
      </c>
      <c r="C51" s="149" t="s">
        <v>165</v>
      </c>
      <c r="D51" t="s">
        <v>228</v>
      </c>
    </row>
    <row r="52" spans="1:4" ht="14.4" x14ac:dyDescent="0.3">
      <c r="A52" t="s">
        <v>230</v>
      </c>
      <c r="B52" t="s">
        <v>230</v>
      </c>
      <c r="C52" s="149" t="s">
        <v>166</v>
      </c>
      <c r="D52" t="s">
        <v>229</v>
      </c>
    </row>
    <row r="53" spans="1:4" ht="14.4" x14ac:dyDescent="0.3">
      <c r="A53" t="s">
        <v>231</v>
      </c>
      <c r="B53" t="s">
        <v>231</v>
      </c>
      <c r="C53" s="149" t="s">
        <v>167</v>
      </c>
      <c r="D53" t="s">
        <v>230</v>
      </c>
    </row>
    <row r="54" spans="1:4" ht="14.4" x14ac:dyDescent="0.3">
      <c r="A54" t="s">
        <v>232</v>
      </c>
      <c r="B54" t="s">
        <v>232</v>
      </c>
      <c r="C54" s="149" t="s">
        <v>168</v>
      </c>
      <c r="D54" t="s">
        <v>231</v>
      </c>
    </row>
    <row r="55" spans="1:4" ht="14.4" x14ac:dyDescent="0.3">
      <c r="A55" t="s">
        <v>233</v>
      </c>
      <c r="B55" t="s">
        <v>233</v>
      </c>
      <c r="C55" s="149" t="s">
        <v>169</v>
      </c>
      <c r="D55" t="s">
        <v>232</v>
      </c>
    </row>
    <row r="56" spans="1:4" ht="14.4" x14ac:dyDescent="0.3">
      <c r="A56" t="s">
        <v>234</v>
      </c>
      <c r="B56" t="s">
        <v>234</v>
      </c>
      <c r="C56" s="149" t="s">
        <v>170</v>
      </c>
      <c r="D56" t="s">
        <v>233</v>
      </c>
    </row>
    <row r="57" spans="1:4" ht="14.4" x14ac:dyDescent="0.3">
      <c r="A57" t="s">
        <v>235</v>
      </c>
      <c r="B57" t="s">
        <v>235</v>
      </c>
      <c r="C57" s="149" t="s">
        <v>171</v>
      </c>
      <c r="D57" t="s">
        <v>234</v>
      </c>
    </row>
    <row r="58" spans="1:4" ht="14.4" x14ac:dyDescent="0.3">
      <c r="A58" t="s">
        <v>236</v>
      </c>
      <c r="B58" t="s">
        <v>236</v>
      </c>
      <c r="C58" s="149" t="s">
        <v>172</v>
      </c>
      <c r="D58" t="s">
        <v>235</v>
      </c>
    </row>
    <row r="59" spans="1:4" ht="14.4" x14ac:dyDescent="0.3">
      <c r="A59" t="s">
        <v>237</v>
      </c>
      <c r="B59" t="s">
        <v>237</v>
      </c>
      <c r="C59" s="149" t="s">
        <v>66</v>
      </c>
      <c r="D59" t="s">
        <v>236</v>
      </c>
    </row>
    <row r="60" spans="1:4" ht="14.4" x14ac:dyDescent="0.3">
      <c r="A60" t="s">
        <v>238</v>
      </c>
      <c r="B60" t="s">
        <v>238</v>
      </c>
      <c r="C60" s="149" t="s">
        <v>65</v>
      </c>
      <c r="D60" t="s">
        <v>237</v>
      </c>
    </row>
    <row r="61" spans="1:4" x14ac:dyDescent="0.25">
      <c r="A61" t="s">
        <v>239</v>
      </c>
      <c r="B61" t="s">
        <v>239</v>
      </c>
      <c r="C61" t="s">
        <v>173</v>
      </c>
      <c r="D61" t="s">
        <v>238</v>
      </c>
    </row>
    <row r="62" spans="1:4" x14ac:dyDescent="0.25">
      <c r="A62" t="s">
        <v>240</v>
      </c>
      <c r="B62" t="s">
        <v>240</v>
      </c>
      <c r="C62" t="s">
        <v>174</v>
      </c>
      <c r="D62" t="s">
        <v>239</v>
      </c>
    </row>
    <row r="63" spans="1:4" x14ac:dyDescent="0.25">
      <c r="A63" t="s">
        <v>241</v>
      </c>
      <c r="B63" t="s">
        <v>241</v>
      </c>
      <c r="C63" t="s">
        <v>175</v>
      </c>
      <c r="D63" t="s">
        <v>240</v>
      </c>
    </row>
    <row r="64" spans="1:4" x14ac:dyDescent="0.25">
      <c r="A64" t="s">
        <v>242</v>
      </c>
      <c r="B64" t="s">
        <v>242</v>
      </c>
      <c r="C64" t="s">
        <v>176</v>
      </c>
      <c r="D64" t="s">
        <v>241</v>
      </c>
    </row>
    <row r="65" spans="1:6" x14ac:dyDescent="0.25">
      <c r="A65" t="s">
        <v>243</v>
      </c>
      <c r="B65" t="s">
        <v>243</v>
      </c>
      <c r="C65" t="s">
        <v>177</v>
      </c>
      <c r="D65" t="s">
        <v>242</v>
      </c>
    </row>
    <row r="66" spans="1:6" x14ac:dyDescent="0.25">
      <c r="A66" t="s">
        <v>244</v>
      </c>
      <c r="B66" t="s">
        <v>244</v>
      </c>
      <c r="C66" t="s">
        <v>178</v>
      </c>
      <c r="D66" t="s">
        <v>243</v>
      </c>
    </row>
    <row r="67" spans="1:6" x14ac:dyDescent="0.25">
      <c r="A67" t="s">
        <v>245</v>
      </c>
      <c r="B67" t="s">
        <v>245</v>
      </c>
      <c r="C67" t="s">
        <v>179</v>
      </c>
      <c r="D67" t="s">
        <v>244</v>
      </c>
    </row>
    <row r="68" spans="1:6" x14ac:dyDescent="0.25">
      <c r="A68" t="s">
        <v>246</v>
      </c>
      <c r="B68" t="s">
        <v>246</v>
      </c>
      <c r="C68" t="s">
        <v>180</v>
      </c>
      <c r="D68" t="s">
        <v>245</v>
      </c>
    </row>
    <row r="69" spans="1:6" x14ac:dyDescent="0.25">
      <c r="A69" t="s">
        <v>247</v>
      </c>
      <c r="B69" t="s">
        <v>247</v>
      </c>
      <c r="C69" t="s">
        <v>181</v>
      </c>
      <c r="D69" t="s">
        <v>246</v>
      </c>
    </row>
    <row r="70" spans="1:6" x14ac:dyDescent="0.25">
      <c r="A70" t="s">
        <v>248</v>
      </c>
      <c r="B70" t="s">
        <v>248</v>
      </c>
      <c r="C70" t="s">
        <v>264</v>
      </c>
      <c r="D70" t="s">
        <v>247</v>
      </c>
    </row>
    <row r="71" spans="1:6" x14ac:dyDescent="0.25">
      <c r="A71" t="s">
        <v>249</v>
      </c>
      <c r="B71" t="s">
        <v>249</v>
      </c>
      <c r="D71" t="s">
        <v>248</v>
      </c>
    </row>
    <row r="72" spans="1:6" x14ac:dyDescent="0.25">
      <c r="A72" t="s">
        <v>250</v>
      </c>
      <c r="B72" t="s">
        <v>250</v>
      </c>
      <c r="D72" t="s">
        <v>249</v>
      </c>
      <c r="E72" s="20"/>
      <c r="F72" s="20"/>
    </row>
    <row r="73" spans="1:6" x14ac:dyDescent="0.25">
      <c r="A73" t="s">
        <v>251</v>
      </c>
      <c r="B73" t="s">
        <v>251</v>
      </c>
      <c r="D73" t="s">
        <v>250</v>
      </c>
    </row>
    <row r="74" spans="1:6" x14ac:dyDescent="0.25">
      <c r="A74" t="s">
        <v>252</v>
      </c>
      <c r="B74" t="s">
        <v>252</v>
      </c>
      <c r="D74" t="s">
        <v>251</v>
      </c>
    </row>
    <row r="75" spans="1:6" x14ac:dyDescent="0.25">
      <c r="A75" t="s">
        <v>253</v>
      </c>
      <c r="B75" t="s">
        <v>253</v>
      </c>
      <c r="D75" t="s">
        <v>252</v>
      </c>
      <c r="E75" s="20"/>
      <c r="F75" s="20"/>
    </row>
    <row r="76" spans="1:6" x14ac:dyDescent="0.25">
      <c r="A76" t="s">
        <v>254</v>
      </c>
      <c r="B76" t="s">
        <v>254</v>
      </c>
      <c r="C76" s="20"/>
      <c r="D76" t="s">
        <v>253</v>
      </c>
    </row>
    <row r="77" spans="1:6" x14ac:dyDescent="0.25">
      <c r="A77" t="s">
        <v>255</v>
      </c>
      <c r="B77" t="s">
        <v>255</v>
      </c>
      <c r="D77" t="s">
        <v>254</v>
      </c>
    </row>
    <row r="78" spans="1:6" x14ac:dyDescent="0.25">
      <c r="A78" t="s">
        <v>256</v>
      </c>
      <c r="B78" t="s">
        <v>256</v>
      </c>
      <c r="D78" t="s">
        <v>255</v>
      </c>
    </row>
    <row r="79" spans="1:6" x14ac:dyDescent="0.25">
      <c r="A79" t="s">
        <v>257</v>
      </c>
      <c r="B79" t="s">
        <v>257</v>
      </c>
      <c r="D79" t="s">
        <v>256</v>
      </c>
    </row>
    <row r="80" spans="1:6" x14ac:dyDescent="0.25">
      <c r="A80" t="s">
        <v>258</v>
      </c>
      <c r="B80" t="s">
        <v>258</v>
      </c>
      <c r="D80" t="s">
        <v>257</v>
      </c>
    </row>
    <row r="81" spans="1:6" x14ac:dyDescent="0.25">
      <c r="A81" t="s">
        <v>259</v>
      </c>
      <c r="B81" t="s">
        <v>259</v>
      </c>
      <c r="D81" t="s">
        <v>258</v>
      </c>
    </row>
    <row r="82" spans="1:6" x14ac:dyDescent="0.25">
      <c r="A82" t="s">
        <v>260</v>
      </c>
      <c r="B82" t="s">
        <v>260</v>
      </c>
      <c r="D82" t="s">
        <v>259</v>
      </c>
    </row>
    <row r="83" spans="1:6" x14ac:dyDescent="0.25">
      <c r="A83" t="s">
        <v>261</v>
      </c>
      <c r="B83" t="s">
        <v>261</v>
      </c>
      <c r="D83" t="s">
        <v>260</v>
      </c>
    </row>
    <row r="84" spans="1:6" x14ac:dyDescent="0.25">
      <c r="A84" t="s">
        <v>262</v>
      </c>
      <c r="B84" t="s">
        <v>262</v>
      </c>
      <c r="D84" t="s">
        <v>261</v>
      </c>
    </row>
    <row r="85" spans="1:6" x14ac:dyDescent="0.25">
      <c r="A85" t="s">
        <v>263</v>
      </c>
      <c r="B85" t="s">
        <v>263</v>
      </c>
      <c r="D85" t="s">
        <v>262</v>
      </c>
    </row>
    <row r="86" spans="1:6" x14ac:dyDescent="0.25">
      <c r="A86" t="s">
        <v>265</v>
      </c>
      <c r="B86" t="s">
        <v>265</v>
      </c>
      <c r="D86" t="s">
        <v>263</v>
      </c>
      <c r="E86" s="20"/>
      <c r="F86" s="20"/>
    </row>
    <row r="87" spans="1:6" x14ac:dyDescent="0.25">
      <c r="A87" t="s">
        <v>266</v>
      </c>
      <c r="B87" t="s">
        <v>266</v>
      </c>
      <c r="C87" s="20"/>
      <c r="D87" t="s">
        <v>265</v>
      </c>
    </row>
    <row r="88" spans="1:6" x14ac:dyDescent="0.25">
      <c r="A88" t="s">
        <v>267</v>
      </c>
      <c r="B88" t="s">
        <v>267</v>
      </c>
      <c r="D88" t="s">
        <v>266</v>
      </c>
    </row>
    <row r="89" spans="1:6" x14ac:dyDescent="0.25">
      <c r="A89" t="s">
        <v>268</v>
      </c>
      <c r="B89" t="s">
        <v>268</v>
      </c>
      <c r="D89" t="s">
        <v>267</v>
      </c>
    </row>
    <row r="90" spans="1:6" x14ac:dyDescent="0.25">
      <c r="A90" t="s">
        <v>269</v>
      </c>
      <c r="B90" t="s">
        <v>269</v>
      </c>
      <c r="D90" t="s">
        <v>268</v>
      </c>
    </row>
    <row r="91" spans="1:6" x14ac:dyDescent="0.25">
      <c r="A91" t="s">
        <v>270</v>
      </c>
      <c r="B91" t="s">
        <v>270</v>
      </c>
      <c r="D91" t="s">
        <v>269</v>
      </c>
    </row>
    <row r="92" spans="1:6" x14ac:dyDescent="0.25">
      <c r="A92" t="s">
        <v>271</v>
      </c>
      <c r="B92" t="s">
        <v>271</v>
      </c>
      <c r="D92" t="s">
        <v>270</v>
      </c>
    </row>
    <row r="93" spans="1:6" x14ac:dyDescent="0.25">
      <c r="D93" t="s">
        <v>271</v>
      </c>
    </row>
    <row r="94" spans="1:6" x14ac:dyDescent="0.25">
      <c r="D94" t="s">
        <v>182</v>
      </c>
    </row>
    <row r="95" spans="1:6" x14ac:dyDescent="0.25">
      <c r="A95" t="s">
        <v>182</v>
      </c>
      <c r="D95" s="20" t="s">
        <v>185</v>
      </c>
    </row>
    <row r="96" spans="1:6" x14ac:dyDescent="0.25">
      <c r="A96" s="20" t="s">
        <v>185</v>
      </c>
      <c r="D96" s="20" t="s">
        <v>183</v>
      </c>
    </row>
    <row r="97" spans="1:6" x14ac:dyDescent="0.25">
      <c r="A97" s="20" t="s">
        <v>183</v>
      </c>
      <c r="D97" s="20" t="s">
        <v>184</v>
      </c>
    </row>
    <row r="98" spans="1:6" ht="14.4" x14ac:dyDescent="0.3">
      <c r="A98" s="20" t="s">
        <v>184</v>
      </c>
      <c r="D98" s="149" t="s">
        <v>123</v>
      </c>
    </row>
    <row r="99" spans="1:6" ht="14.4" x14ac:dyDescent="0.3">
      <c r="A99" s="149" t="s">
        <v>123</v>
      </c>
      <c r="D99" s="149" t="s">
        <v>124</v>
      </c>
    </row>
    <row r="100" spans="1:6" ht="14.4" x14ac:dyDescent="0.3">
      <c r="A100" s="149" t="s">
        <v>124</v>
      </c>
      <c r="D100" s="149" t="s">
        <v>125</v>
      </c>
    </row>
    <row r="101" spans="1:6" ht="14.4" x14ac:dyDescent="0.3">
      <c r="A101" s="149" t="s">
        <v>125</v>
      </c>
      <c r="D101" s="149" t="s">
        <v>126</v>
      </c>
    </row>
    <row r="102" spans="1:6" ht="14.4" x14ac:dyDescent="0.3">
      <c r="A102" s="149" t="s">
        <v>126</v>
      </c>
      <c r="D102" s="149" t="s">
        <v>127</v>
      </c>
    </row>
    <row r="103" spans="1:6" ht="14.4" x14ac:dyDescent="0.3">
      <c r="A103" s="149" t="s">
        <v>127</v>
      </c>
      <c r="D103" s="149" t="s">
        <v>128</v>
      </c>
    </row>
    <row r="104" spans="1:6" ht="14.4" x14ac:dyDescent="0.3">
      <c r="A104" s="149" t="s">
        <v>128</v>
      </c>
      <c r="D104" s="149" t="s">
        <v>129</v>
      </c>
    </row>
    <row r="105" spans="1:6" ht="14.4" x14ac:dyDescent="0.3">
      <c r="A105" s="149" t="s">
        <v>129</v>
      </c>
      <c r="D105" s="149" t="s">
        <v>68</v>
      </c>
    </row>
    <row r="106" spans="1:6" ht="14.4" x14ac:dyDescent="0.3">
      <c r="A106" s="149" t="s">
        <v>68</v>
      </c>
      <c r="D106" s="149" t="s">
        <v>130</v>
      </c>
    </row>
    <row r="107" spans="1:6" ht="14.4" x14ac:dyDescent="0.3">
      <c r="A107" s="149" t="s">
        <v>130</v>
      </c>
      <c r="D107" s="149" t="s">
        <v>131</v>
      </c>
    </row>
    <row r="108" spans="1:6" ht="14.4" x14ac:dyDescent="0.3">
      <c r="A108" s="149" t="s">
        <v>131</v>
      </c>
      <c r="D108" s="149" t="s">
        <v>132</v>
      </c>
      <c r="E108" s="20"/>
      <c r="F108" s="20"/>
    </row>
    <row r="109" spans="1:6" ht="14.4" x14ac:dyDescent="0.3">
      <c r="A109" s="149" t="s">
        <v>132</v>
      </c>
      <c r="D109" s="149" t="s">
        <v>133</v>
      </c>
    </row>
    <row r="110" spans="1:6" ht="14.4" x14ac:dyDescent="0.3">
      <c r="A110" s="149" t="s">
        <v>133</v>
      </c>
      <c r="D110" s="149" t="s">
        <v>134</v>
      </c>
    </row>
    <row r="111" spans="1:6" ht="14.4" x14ac:dyDescent="0.3">
      <c r="A111" s="149" t="s">
        <v>134</v>
      </c>
      <c r="D111" s="149" t="s">
        <v>135</v>
      </c>
    </row>
    <row r="112" spans="1:6" ht="14.4" x14ac:dyDescent="0.3">
      <c r="A112" s="149" t="s">
        <v>135</v>
      </c>
      <c r="D112" s="149" t="s">
        <v>136</v>
      </c>
    </row>
    <row r="113" spans="1:4" ht="14.4" x14ac:dyDescent="0.3">
      <c r="A113" s="149" t="s">
        <v>136</v>
      </c>
      <c r="D113" s="149" t="s">
        <v>137</v>
      </c>
    </row>
    <row r="114" spans="1:4" ht="14.4" x14ac:dyDescent="0.3">
      <c r="A114" s="149" t="s">
        <v>137</v>
      </c>
      <c r="D114" s="149" t="s">
        <v>138</v>
      </c>
    </row>
    <row r="115" spans="1:4" ht="14.4" x14ac:dyDescent="0.3">
      <c r="A115" s="149" t="s">
        <v>138</v>
      </c>
      <c r="D115" s="149" t="s">
        <v>72</v>
      </c>
    </row>
    <row r="116" spans="1:4" ht="14.4" x14ac:dyDescent="0.3">
      <c r="A116" s="149" t="s">
        <v>72</v>
      </c>
      <c r="D116" s="149" t="s">
        <v>139</v>
      </c>
    </row>
    <row r="117" spans="1:4" ht="14.4" x14ac:dyDescent="0.3">
      <c r="A117" s="149" t="s">
        <v>139</v>
      </c>
      <c r="D117" s="149" t="s">
        <v>140</v>
      </c>
    </row>
    <row r="118" spans="1:4" ht="14.4" x14ac:dyDescent="0.3">
      <c r="A118" s="149" t="s">
        <v>140</v>
      </c>
      <c r="D118" s="149" t="s">
        <v>141</v>
      </c>
    </row>
    <row r="119" spans="1:4" ht="14.4" x14ac:dyDescent="0.3">
      <c r="A119" s="149" t="s">
        <v>141</v>
      </c>
      <c r="D119" s="149" t="s">
        <v>142</v>
      </c>
    </row>
    <row r="120" spans="1:4" ht="14.4" x14ac:dyDescent="0.3">
      <c r="A120" s="149" t="s">
        <v>142</v>
      </c>
      <c r="D120" s="149" t="s">
        <v>143</v>
      </c>
    </row>
    <row r="121" spans="1:4" ht="14.4" x14ac:dyDescent="0.3">
      <c r="A121" s="149" t="s">
        <v>143</v>
      </c>
      <c r="D121" s="149" t="s">
        <v>74</v>
      </c>
    </row>
    <row r="122" spans="1:4" ht="14.4" x14ac:dyDescent="0.3">
      <c r="A122" s="149" t="s">
        <v>74</v>
      </c>
      <c r="D122" s="149" t="s">
        <v>144</v>
      </c>
    </row>
    <row r="123" spans="1:4" ht="14.4" x14ac:dyDescent="0.3">
      <c r="A123" s="149" t="s">
        <v>144</v>
      </c>
      <c r="D123" s="149" t="s">
        <v>145</v>
      </c>
    </row>
    <row r="124" spans="1:4" ht="14.4" x14ac:dyDescent="0.3">
      <c r="A124" s="149" t="s">
        <v>145</v>
      </c>
      <c r="D124" s="149" t="s">
        <v>146</v>
      </c>
    </row>
    <row r="125" spans="1:4" ht="14.4" x14ac:dyDescent="0.3">
      <c r="A125" s="149" t="s">
        <v>146</v>
      </c>
      <c r="D125" s="149" t="s">
        <v>147</v>
      </c>
    </row>
    <row r="126" spans="1:4" ht="14.4" x14ac:dyDescent="0.3">
      <c r="A126" s="149" t="s">
        <v>147</v>
      </c>
      <c r="D126" s="149" t="s">
        <v>148</v>
      </c>
    </row>
    <row r="127" spans="1:4" ht="14.4" x14ac:dyDescent="0.3">
      <c r="A127" s="149" t="s">
        <v>148</v>
      </c>
      <c r="D127" s="149" t="s">
        <v>149</v>
      </c>
    </row>
    <row r="128" spans="1:4" ht="14.4" x14ac:dyDescent="0.3">
      <c r="A128" s="149" t="s">
        <v>149</v>
      </c>
      <c r="D128" s="149" t="s">
        <v>150</v>
      </c>
    </row>
    <row r="129" spans="1:6" ht="14.4" x14ac:dyDescent="0.3">
      <c r="A129" s="149" t="s">
        <v>150</v>
      </c>
      <c r="C129" s="20"/>
      <c r="D129" s="149" t="s">
        <v>151</v>
      </c>
      <c r="E129" s="20"/>
      <c r="F129" s="20"/>
    </row>
    <row r="130" spans="1:6" ht="14.4" x14ac:dyDescent="0.3">
      <c r="A130" s="149" t="s">
        <v>151</v>
      </c>
      <c r="C130" s="20"/>
      <c r="D130" s="149" t="s">
        <v>152</v>
      </c>
      <c r="E130" s="20"/>
      <c r="F130" s="20"/>
    </row>
    <row r="131" spans="1:6" ht="14.4" x14ac:dyDescent="0.3">
      <c r="A131" s="149" t="s">
        <v>152</v>
      </c>
      <c r="C131" s="20"/>
      <c r="D131" s="149" t="s">
        <v>153</v>
      </c>
      <c r="E131" s="20"/>
      <c r="F131" s="20"/>
    </row>
    <row r="132" spans="1:6" ht="14.4" x14ac:dyDescent="0.3">
      <c r="A132" s="149" t="s">
        <v>153</v>
      </c>
      <c r="D132" s="149" t="s">
        <v>154</v>
      </c>
    </row>
    <row r="133" spans="1:6" ht="14.4" x14ac:dyDescent="0.3">
      <c r="A133" s="149" t="s">
        <v>154</v>
      </c>
      <c r="D133" s="149" t="s">
        <v>155</v>
      </c>
    </row>
    <row r="134" spans="1:6" ht="14.4" x14ac:dyDescent="0.3">
      <c r="A134" s="149" t="s">
        <v>155</v>
      </c>
      <c r="D134" s="149" t="s">
        <v>156</v>
      </c>
    </row>
    <row r="135" spans="1:6" ht="14.4" x14ac:dyDescent="0.3">
      <c r="A135" s="149" t="s">
        <v>156</v>
      </c>
      <c r="D135" s="149" t="s">
        <v>157</v>
      </c>
    </row>
    <row r="136" spans="1:6" ht="14.4" x14ac:dyDescent="0.3">
      <c r="A136" s="149" t="s">
        <v>157</v>
      </c>
      <c r="D136" s="149" t="s">
        <v>158</v>
      </c>
    </row>
    <row r="137" spans="1:6" ht="14.4" x14ac:dyDescent="0.3">
      <c r="A137" s="149" t="s">
        <v>158</v>
      </c>
      <c r="D137" s="149" t="s">
        <v>159</v>
      </c>
    </row>
    <row r="138" spans="1:6" ht="14.4" x14ac:dyDescent="0.3">
      <c r="A138" s="149" t="s">
        <v>159</v>
      </c>
      <c r="D138" s="149" t="s">
        <v>160</v>
      </c>
    </row>
    <row r="139" spans="1:6" ht="14.4" x14ac:dyDescent="0.3">
      <c r="A139" s="149" t="s">
        <v>160</v>
      </c>
      <c r="D139" s="149" t="s">
        <v>161</v>
      </c>
    </row>
    <row r="140" spans="1:6" ht="14.4" x14ac:dyDescent="0.3">
      <c r="A140" s="149" t="s">
        <v>161</v>
      </c>
      <c r="D140" s="149" t="s">
        <v>162</v>
      </c>
    </row>
    <row r="141" spans="1:6" ht="14.4" x14ac:dyDescent="0.3">
      <c r="A141" s="149" t="s">
        <v>162</v>
      </c>
      <c r="B141" s="20"/>
      <c r="D141" s="149" t="s">
        <v>163</v>
      </c>
    </row>
    <row r="142" spans="1:6" ht="14.4" x14ac:dyDescent="0.3">
      <c r="A142" s="149" t="s">
        <v>163</v>
      </c>
      <c r="B142" s="20"/>
      <c r="D142" s="149" t="s">
        <v>164</v>
      </c>
    </row>
    <row r="143" spans="1:6" ht="14.4" x14ac:dyDescent="0.3">
      <c r="A143" s="149" t="s">
        <v>164</v>
      </c>
      <c r="B143" s="20"/>
      <c r="D143" s="149" t="s">
        <v>165</v>
      </c>
    </row>
    <row r="144" spans="1:6" ht="14.4" x14ac:dyDescent="0.3">
      <c r="A144" s="149" t="s">
        <v>165</v>
      </c>
      <c r="D144" s="149" t="s">
        <v>166</v>
      </c>
    </row>
    <row r="145" spans="1:4" ht="14.4" x14ac:dyDescent="0.3">
      <c r="A145" s="149" t="s">
        <v>166</v>
      </c>
      <c r="D145" s="149" t="s">
        <v>167</v>
      </c>
    </row>
    <row r="146" spans="1:4" ht="14.4" x14ac:dyDescent="0.3">
      <c r="A146" s="149" t="s">
        <v>167</v>
      </c>
      <c r="D146" s="149" t="s">
        <v>168</v>
      </c>
    </row>
    <row r="147" spans="1:4" ht="14.4" x14ac:dyDescent="0.3">
      <c r="A147" s="149" t="s">
        <v>168</v>
      </c>
      <c r="D147" s="149" t="s">
        <v>169</v>
      </c>
    </row>
    <row r="148" spans="1:4" ht="14.4" x14ac:dyDescent="0.3">
      <c r="A148" s="149" t="s">
        <v>169</v>
      </c>
      <c r="D148" s="149" t="s">
        <v>170</v>
      </c>
    </row>
    <row r="149" spans="1:4" ht="14.4" x14ac:dyDescent="0.3">
      <c r="A149" s="149" t="s">
        <v>170</v>
      </c>
      <c r="B149" s="20"/>
      <c r="D149" s="149" t="s">
        <v>171</v>
      </c>
    </row>
    <row r="150" spans="1:4" ht="14.4" x14ac:dyDescent="0.3">
      <c r="A150" s="149" t="s">
        <v>171</v>
      </c>
      <c r="D150" s="149" t="s">
        <v>172</v>
      </c>
    </row>
    <row r="151" spans="1:4" ht="14.4" x14ac:dyDescent="0.3">
      <c r="A151" s="149" t="s">
        <v>172</v>
      </c>
      <c r="B151" s="20"/>
      <c r="D151" s="149" t="s">
        <v>66</v>
      </c>
    </row>
    <row r="152" spans="1:4" ht="14.4" x14ac:dyDescent="0.3">
      <c r="A152" s="149" t="s">
        <v>66</v>
      </c>
      <c r="D152" s="149" t="s">
        <v>65</v>
      </c>
    </row>
    <row r="153" spans="1:4" ht="14.4" x14ac:dyDescent="0.3">
      <c r="A153" s="149" t="s">
        <v>65</v>
      </c>
      <c r="D153" t="s">
        <v>173</v>
      </c>
    </row>
    <row r="154" spans="1:4" x14ac:dyDescent="0.25">
      <c r="A154" t="s">
        <v>173</v>
      </c>
      <c r="B154" s="20"/>
      <c r="D154" t="s">
        <v>174</v>
      </c>
    </row>
    <row r="155" spans="1:4" x14ac:dyDescent="0.25">
      <c r="A155" t="s">
        <v>174</v>
      </c>
      <c r="D155" t="s">
        <v>175</v>
      </c>
    </row>
    <row r="156" spans="1:4" x14ac:dyDescent="0.25">
      <c r="A156" t="s">
        <v>175</v>
      </c>
      <c r="D156" t="s">
        <v>176</v>
      </c>
    </row>
    <row r="157" spans="1:4" x14ac:dyDescent="0.25">
      <c r="A157" t="s">
        <v>176</v>
      </c>
      <c r="D157" t="s">
        <v>177</v>
      </c>
    </row>
    <row r="158" spans="1:4" x14ac:dyDescent="0.25">
      <c r="A158" t="s">
        <v>177</v>
      </c>
      <c r="D158" t="s">
        <v>178</v>
      </c>
    </row>
    <row r="159" spans="1:4" x14ac:dyDescent="0.25">
      <c r="A159" t="s">
        <v>178</v>
      </c>
      <c r="D159" t="s">
        <v>179</v>
      </c>
    </row>
    <row r="160" spans="1:4" x14ac:dyDescent="0.25">
      <c r="A160" t="s">
        <v>179</v>
      </c>
      <c r="B160" s="20"/>
      <c r="D160" t="s">
        <v>180</v>
      </c>
    </row>
    <row r="161" spans="1:4" x14ac:dyDescent="0.25">
      <c r="A161" t="s">
        <v>180</v>
      </c>
      <c r="D161" t="s">
        <v>181</v>
      </c>
    </row>
    <row r="162" spans="1:4" x14ac:dyDescent="0.25">
      <c r="A162" t="s">
        <v>181</v>
      </c>
      <c r="D162" t="s">
        <v>264</v>
      </c>
    </row>
    <row r="163" spans="1:4" x14ac:dyDescent="0.25">
      <c r="A163" t="s">
        <v>264</v>
      </c>
      <c r="B163" s="20"/>
      <c r="D163" t="s">
        <v>268</v>
      </c>
    </row>
    <row r="164" spans="1:4" x14ac:dyDescent="0.25">
      <c r="A164" t="s">
        <v>268</v>
      </c>
      <c r="D164" t="s">
        <v>269</v>
      </c>
    </row>
    <row r="165" spans="1:4" x14ac:dyDescent="0.25">
      <c r="A165" t="s">
        <v>269</v>
      </c>
      <c r="D165" t="s">
        <v>270</v>
      </c>
    </row>
    <row r="166" spans="1:4" x14ac:dyDescent="0.25">
      <c r="A166" t="s">
        <v>270</v>
      </c>
      <c r="D166" t="s">
        <v>271</v>
      </c>
    </row>
    <row r="167" spans="1:4" x14ac:dyDescent="0.25">
      <c r="A167" t="s">
        <v>271</v>
      </c>
    </row>
    <row r="169" spans="1:4" x14ac:dyDescent="0.25">
      <c r="B169" s="20"/>
    </row>
    <row r="171" spans="1:4" x14ac:dyDescent="0.25">
      <c r="D171" s="20"/>
    </row>
    <row r="173" spans="1:4" x14ac:dyDescent="0.25">
      <c r="A173" s="20"/>
      <c r="B173" s="20"/>
    </row>
    <row r="182" spans="1:4" x14ac:dyDescent="0.25">
      <c r="D182" s="20"/>
    </row>
    <row r="184" spans="1:4" x14ac:dyDescent="0.25">
      <c r="A184" s="20"/>
      <c r="B184" s="20"/>
    </row>
    <row r="203" spans="1:4" x14ac:dyDescent="0.25">
      <c r="D203" s="20"/>
    </row>
    <row r="205" spans="1:4" x14ac:dyDescent="0.25">
      <c r="A205" s="20"/>
      <c r="B205" s="20"/>
    </row>
    <row r="206" spans="1:4" x14ac:dyDescent="0.25">
      <c r="D206" s="20"/>
    </row>
    <row r="208" spans="1:4" x14ac:dyDescent="0.25">
      <c r="A208" s="20"/>
      <c r="B208" s="20"/>
    </row>
  </sheetData>
  <sheetProtection selectLockedCells="1" selectUnlockedCells="1"/>
  <dataConsolidate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U27"/>
  <sheetViews>
    <sheetView topLeftCell="D1" workbookViewId="0">
      <selection activeCell="K21" sqref="K21"/>
    </sheetView>
  </sheetViews>
  <sheetFormatPr defaultRowHeight="13.2" x14ac:dyDescent="0.25"/>
  <cols>
    <col min="1" max="1" width="11.77734375" customWidth="1"/>
    <col min="2" max="2" width="25" customWidth="1"/>
    <col min="3" max="3" width="16.77734375" customWidth="1"/>
    <col min="4" max="4" width="22.21875" customWidth="1"/>
    <col min="7" max="7" width="11.21875" customWidth="1"/>
    <col min="8" max="8" width="9.77734375" customWidth="1"/>
    <col min="10" max="10" width="9.21875" customWidth="1"/>
    <col min="11" max="11" width="15.21875" customWidth="1"/>
    <col min="12" max="12" width="18.88671875" customWidth="1"/>
    <col min="13" max="13" width="15.21875" customWidth="1"/>
    <col min="14" max="14" width="17.5546875" customWidth="1"/>
    <col min="15" max="15" width="11.88671875" customWidth="1"/>
    <col min="16" max="16" width="11.44140625" customWidth="1"/>
    <col min="17" max="17" width="10.44140625" customWidth="1"/>
    <col min="18" max="18" width="11.77734375" customWidth="1"/>
    <col min="19" max="19" width="15.109375" customWidth="1"/>
    <col min="20" max="20" width="14.21875" customWidth="1"/>
    <col min="21" max="21" width="14.77734375" customWidth="1"/>
  </cols>
  <sheetData>
    <row r="1" spans="1:21" x14ac:dyDescent="0.25">
      <c r="A1" s="15" t="s">
        <v>17</v>
      </c>
      <c r="B1" s="15" t="s">
        <v>18</v>
      </c>
      <c r="C1" s="15" t="s">
        <v>19</v>
      </c>
      <c r="D1" s="15" t="s">
        <v>20</v>
      </c>
      <c r="E1" s="15" t="s">
        <v>21</v>
      </c>
      <c r="F1" s="15" t="s">
        <v>22</v>
      </c>
      <c r="G1" s="17" t="s">
        <v>32</v>
      </c>
      <c r="H1" s="37" t="s">
        <v>23</v>
      </c>
      <c r="I1" s="37" t="s">
        <v>24</v>
      </c>
      <c r="J1" s="37" t="s">
        <v>25</v>
      </c>
      <c r="K1" s="37" t="s">
        <v>26</v>
      </c>
      <c r="L1" s="37" t="s">
        <v>27</v>
      </c>
      <c r="M1" s="37" t="s">
        <v>28</v>
      </c>
      <c r="N1" s="37" t="s">
        <v>29</v>
      </c>
      <c r="O1" s="37" t="s">
        <v>82</v>
      </c>
      <c r="P1" s="37" t="s">
        <v>83</v>
      </c>
      <c r="Q1" s="37" t="s">
        <v>84</v>
      </c>
      <c r="R1" s="37" t="s">
        <v>85</v>
      </c>
      <c r="S1" s="37" t="s">
        <v>31</v>
      </c>
      <c r="T1" s="37" t="s">
        <v>30</v>
      </c>
      <c r="U1" s="37" t="s">
        <v>37</v>
      </c>
    </row>
    <row r="2" spans="1:21" x14ac:dyDescent="0.25">
      <c r="A2" s="29">
        <f>IF(FORMULAR!I23="áno",2*FORMULAR!E23,FORMULAR!E23)</f>
        <v>0</v>
      </c>
      <c r="B2" s="15" t="e">
        <f>IF(G2="3", "POREZ_VELKY", IF(FORMULAR!I23="áno","POREZ_DUPLAK",IF(AND(FORMULAR!F23&gt;400,FORMULAR!G23&gt;150),"POREZ_VELKY","POREZ_MALY")))</f>
        <v>#VALUE!</v>
      </c>
      <c r="C2" s="15" t="str">
        <f>IF(FORMULAR!$E$9="","DTD_FARBA","DTD_KRESBA")</f>
        <v>DTD_FARBA</v>
      </c>
      <c r="D2" s="17" t="e">
        <f t="shared" ref="D2:D21" si="0">CONCATENATE(B2, ".bSolid")</f>
        <v>#VALUE!</v>
      </c>
      <c r="E2" s="16">
        <f>FORMULAR!F23</f>
        <v>0</v>
      </c>
      <c r="F2" s="16">
        <f>FORMULAR!G23</f>
        <v>0</v>
      </c>
      <c r="G2" s="18" t="e">
        <f>LEFT(FORMULAR!$B$5, FIND(" ", FORMULAR!$B$5)-1)</f>
        <v>#VALUE!</v>
      </c>
      <c r="H2" s="38">
        <v>90</v>
      </c>
      <c r="I2" s="38">
        <v>0</v>
      </c>
      <c r="J2" s="38">
        <v>0</v>
      </c>
      <c r="K2" s="38">
        <f>IF(FORMULAR!D23="",0,1)</f>
        <v>0</v>
      </c>
      <c r="L2" s="38">
        <v>0</v>
      </c>
      <c r="M2" s="37">
        <f>FORMULAR!$E$3</f>
        <v>0</v>
      </c>
      <c r="N2" s="39">
        <f>FORMULAR!$C$15</f>
        <v>0</v>
      </c>
      <c r="O2" s="37">
        <f>FORMULAR!J23</f>
        <v>0</v>
      </c>
      <c r="P2" s="37">
        <f>FORMULAR!K23</f>
        <v>0</v>
      </c>
      <c r="Q2" s="37">
        <f>FORMULAR!L23</f>
        <v>0</v>
      </c>
      <c r="R2" s="37">
        <f>FORMULAR!M23</f>
        <v>0</v>
      </c>
      <c r="S2" s="37" t="str">
        <f>FORMULAR!$B$4</f>
        <v/>
      </c>
      <c r="T2" s="37" t="str">
        <f>FORMULAR!$B$6</f>
        <v/>
      </c>
      <c r="U2" s="40">
        <f>FORMULAR!$B$23</f>
        <v>0</v>
      </c>
    </row>
    <row r="3" spans="1:21" x14ac:dyDescent="0.25">
      <c r="A3" s="29">
        <f>IF(FORMULAR!I24="áno",2*FORMULAR!E24,FORMULAR!E24)</f>
        <v>0</v>
      </c>
      <c r="B3" s="15" t="e">
        <f>IF(G3="3", "POREZ_VELKY", IF(FORMULAR!I24="áno","POREZ_DUPLAK",IF(AND(FORMULAR!F24&gt;400,FORMULAR!G24&gt;150),"POREZ_VELKY","POREZ_MALY")))</f>
        <v>#VALUE!</v>
      </c>
      <c r="C3" s="15" t="str">
        <f>IF(FORMULAR!$E$9="","DTD_FARBA","DTD_KRESBA")</f>
        <v>DTD_FARBA</v>
      </c>
      <c r="D3" s="17" t="e">
        <f t="shared" si="0"/>
        <v>#VALUE!</v>
      </c>
      <c r="E3" s="16">
        <f>FORMULAR!F24</f>
        <v>0</v>
      </c>
      <c r="F3" s="16">
        <f>FORMULAR!G24</f>
        <v>0</v>
      </c>
      <c r="G3" s="18" t="e">
        <f>LEFT(FORMULAR!$B$5, FIND(" ", FORMULAR!$B$5)-1)</f>
        <v>#VALUE!</v>
      </c>
      <c r="H3" s="38">
        <v>90</v>
      </c>
      <c r="I3" s="38">
        <v>0</v>
      </c>
      <c r="J3" s="38">
        <v>0</v>
      </c>
      <c r="K3" s="38">
        <f>IF(FORMULAR!D24="",0,1)</f>
        <v>0</v>
      </c>
      <c r="L3" s="38">
        <v>0</v>
      </c>
      <c r="M3" s="37">
        <f>FORMULAR!$E$3</f>
        <v>0</v>
      </c>
      <c r="N3" s="39">
        <f>FORMULAR!$C$15</f>
        <v>0</v>
      </c>
      <c r="O3" s="37">
        <f>FORMULAR!J24</f>
        <v>0</v>
      </c>
      <c r="P3" s="37">
        <f>FORMULAR!K24</f>
        <v>0</v>
      </c>
      <c r="Q3" s="37">
        <f>FORMULAR!L24</f>
        <v>0</v>
      </c>
      <c r="R3" s="37">
        <f>FORMULAR!M24</f>
        <v>0</v>
      </c>
      <c r="S3" s="37" t="str">
        <f>FORMULAR!$B$4</f>
        <v/>
      </c>
      <c r="T3" s="37" t="str">
        <f>FORMULAR!$B$6</f>
        <v/>
      </c>
      <c r="U3" s="40">
        <f>FORMULAR!B24</f>
        <v>0</v>
      </c>
    </row>
    <row r="4" spans="1:21" x14ac:dyDescent="0.25">
      <c r="A4" s="29">
        <f>IF(FORMULAR!I25="áno",2*FORMULAR!E25,FORMULAR!E25)</f>
        <v>0</v>
      </c>
      <c r="B4" s="15" t="e">
        <f>IF(G4="3", "POREZ_VELKY", IF(FORMULAR!I25="áno","POREZ_DUPLAK",IF(AND(FORMULAR!F25&gt;400,FORMULAR!G25&gt;150),"POREZ_VELKY","POREZ_MALY")))</f>
        <v>#VALUE!</v>
      </c>
      <c r="C4" s="15" t="str">
        <f>IF(FORMULAR!$E$9="","DTD_FARBA","DTD_KRESBA")</f>
        <v>DTD_FARBA</v>
      </c>
      <c r="D4" s="17" t="e">
        <f t="shared" si="0"/>
        <v>#VALUE!</v>
      </c>
      <c r="E4" s="16">
        <f>FORMULAR!F25</f>
        <v>0</v>
      </c>
      <c r="F4" s="16">
        <f>FORMULAR!G25</f>
        <v>0</v>
      </c>
      <c r="G4" s="18" t="e">
        <f>LEFT(FORMULAR!$B$5, FIND(" ", FORMULAR!$B$5)-1)</f>
        <v>#VALUE!</v>
      </c>
      <c r="H4" s="38">
        <v>90</v>
      </c>
      <c r="I4" s="38">
        <v>0</v>
      </c>
      <c r="J4" s="38">
        <v>0</v>
      </c>
      <c r="K4" s="38">
        <f>IF(FORMULAR!D25="",0,1)</f>
        <v>0</v>
      </c>
      <c r="L4" s="38">
        <v>0</v>
      </c>
      <c r="M4" s="37">
        <f>FORMULAR!$E$3</f>
        <v>0</v>
      </c>
      <c r="N4" s="39">
        <f>FORMULAR!$C$15</f>
        <v>0</v>
      </c>
      <c r="O4" s="37">
        <f>FORMULAR!J25</f>
        <v>0</v>
      </c>
      <c r="P4" s="37">
        <f>FORMULAR!K25</f>
        <v>0</v>
      </c>
      <c r="Q4" s="37">
        <f>FORMULAR!L25</f>
        <v>0</v>
      </c>
      <c r="R4" s="37">
        <f>FORMULAR!M25</f>
        <v>0</v>
      </c>
      <c r="S4" s="37" t="str">
        <f>FORMULAR!$B$4</f>
        <v/>
      </c>
      <c r="T4" s="37" t="str">
        <f>FORMULAR!$B$6</f>
        <v/>
      </c>
      <c r="U4" s="40">
        <f>FORMULAR!B25</f>
        <v>0</v>
      </c>
    </row>
    <row r="5" spans="1:21" x14ac:dyDescent="0.25">
      <c r="A5" s="29">
        <f>IF(FORMULAR!I26="áno",2*FORMULAR!E26,FORMULAR!E26)</f>
        <v>0</v>
      </c>
      <c r="B5" s="15" t="e">
        <f>IF(G5="3", "POREZ_VELKY", IF(FORMULAR!I26="áno","POREZ_DUPLAK",IF(AND(FORMULAR!F26&gt;400,FORMULAR!G26&gt;150),"POREZ_VELKY","POREZ_MALY")))</f>
        <v>#VALUE!</v>
      </c>
      <c r="C5" s="15" t="str">
        <f>IF(FORMULAR!$E$9="","DTD_FARBA","DTD_KRESBA")</f>
        <v>DTD_FARBA</v>
      </c>
      <c r="D5" s="17" t="e">
        <f t="shared" si="0"/>
        <v>#VALUE!</v>
      </c>
      <c r="E5" s="16">
        <f>FORMULAR!F26</f>
        <v>0</v>
      </c>
      <c r="F5" s="16">
        <f>FORMULAR!G26</f>
        <v>0</v>
      </c>
      <c r="G5" s="18" t="e">
        <f>LEFT(FORMULAR!$B$5, FIND(" ", FORMULAR!$B$5)-1)</f>
        <v>#VALUE!</v>
      </c>
      <c r="H5" s="38">
        <v>90</v>
      </c>
      <c r="I5" s="38">
        <v>0</v>
      </c>
      <c r="J5" s="38">
        <v>0</v>
      </c>
      <c r="K5" s="38">
        <f>IF(FORMULAR!D26="",0,1)</f>
        <v>0</v>
      </c>
      <c r="L5" s="38">
        <v>0</v>
      </c>
      <c r="M5" s="37">
        <f>FORMULAR!$E$3</f>
        <v>0</v>
      </c>
      <c r="N5" s="39">
        <f>FORMULAR!$C$15</f>
        <v>0</v>
      </c>
      <c r="O5" s="37">
        <f>FORMULAR!J26</f>
        <v>0</v>
      </c>
      <c r="P5" s="37">
        <f>FORMULAR!K26</f>
        <v>0</v>
      </c>
      <c r="Q5" s="37">
        <f>FORMULAR!L26</f>
        <v>0</v>
      </c>
      <c r="R5" s="37">
        <f>FORMULAR!M26</f>
        <v>0</v>
      </c>
      <c r="S5" s="37" t="str">
        <f>FORMULAR!$B$4</f>
        <v/>
      </c>
      <c r="T5" s="37" t="str">
        <f>FORMULAR!$B$6</f>
        <v/>
      </c>
      <c r="U5" s="40">
        <f>FORMULAR!B26</f>
        <v>0</v>
      </c>
    </row>
    <row r="6" spans="1:21" x14ac:dyDescent="0.25">
      <c r="A6" s="29">
        <f>IF(FORMULAR!I27="áno",2*FORMULAR!E27,FORMULAR!E27)</f>
        <v>0</v>
      </c>
      <c r="B6" s="15" t="e">
        <f>IF(G6="3", "POREZ_VELKY", IF(FORMULAR!I27="áno","POREZ_DUPLAK",IF(AND(FORMULAR!F27&gt;400,FORMULAR!G27&gt;150),"POREZ_VELKY","POREZ_MALY")))</f>
        <v>#VALUE!</v>
      </c>
      <c r="C6" s="15" t="str">
        <f>IF(FORMULAR!$E$9="","DTD_FARBA","DTD_KRESBA")</f>
        <v>DTD_FARBA</v>
      </c>
      <c r="D6" s="17" t="e">
        <f t="shared" si="0"/>
        <v>#VALUE!</v>
      </c>
      <c r="E6" s="16">
        <f>FORMULAR!F27</f>
        <v>0</v>
      </c>
      <c r="F6" s="16">
        <f>FORMULAR!G27</f>
        <v>0</v>
      </c>
      <c r="G6" s="18" t="e">
        <f>LEFT(FORMULAR!$B$5, FIND(" ", FORMULAR!$B$5)-1)</f>
        <v>#VALUE!</v>
      </c>
      <c r="H6" s="38">
        <v>90</v>
      </c>
      <c r="I6" s="38">
        <v>0</v>
      </c>
      <c r="J6" s="38">
        <v>0</v>
      </c>
      <c r="K6" s="38">
        <f>IF(FORMULAR!D27="",0,1)</f>
        <v>0</v>
      </c>
      <c r="L6" s="38">
        <v>0</v>
      </c>
      <c r="M6" s="37">
        <f>FORMULAR!$E$3</f>
        <v>0</v>
      </c>
      <c r="N6" s="39">
        <f>FORMULAR!$C$15</f>
        <v>0</v>
      </c>
      <c r="O6" s="37">
        <f>FORMULAR!J27</f>
        <v>0</v>
      </c>
      <c r="P6" s="37">
        <f>FORMULAR!K27</f>
        <v>0</v>
      </c>
      <c r="Q6" s="37">
        <f>FORMULAR!L27</f>
        <v>0</v>
      </c>
      <c r="R6" s="37">
        <f>FORMULAR!M27</f>
        <v>0</v>
      </c>
      <c r="S6" s="37" t="str">
        <f>FORMULAR!$B$4</f>
        <v/>
      </c>
      <c r="T6" s="37" t="str">
        <f>FORMULAR!$B$6</f>
        <v/>
      </c>
      <c r="U6" s="40">
        <f>FORMULAR!B27</f>
        <v>0</v>
      </c>
    </row>
    <row r="7" spans="1:21" x14ac:dyDescent="0.25">
      <c r="A7" s="29">
        <f>IF(FORMULAR!I28="áno",2*FORMULAR!E28,FORMULAR!E28)</f>
        <v>0</v>
      </c>
      <c r="B7" s="15" t="e">
        <f>IF(G7="3", "POREZ_VELKY", IF(FORMULAR!I28="áno","POREZ_DUPLAK",IF(AND(FORMULAR!F28&gt;400,FORMULAR!G28&gt;150),"POREZ_VELKY","POREZ_MALY")))</f>
        <v>#VALUE!</v>
      </c>
      <c r="C7" s="15" t="str">
        <f>IF(FORMULAR!$E$9="","DTD_FARBA","DTD_KRESBA")</f>
        <v>DTD_FARBA</v>
      </c>
      <c r="D7" s="17" t="e">
        <f t="shared" si="0"/>
        <v>#VALUE!</v>
      </c>
      <c r="E7" s="16">
        <f>FORMULAR!F28</f>
        <v>0</v>
      </c>
      <c r="F7" s="16">
        <f>FORMULAR!G28</f>
        <v>0</v>
      </c>
      <c r="G7" s="18" t="e">
        <f>LEFT(FORMULAR!$B$5, FIND(" ", FORMULAR!$B$5)-1)</f>
        <v>#VALUE!</v>
      </c>
      <c r="H7" s="38">
        <v>90</v>
      </c>
      <c r="I7" s="38">
        <v>0</v>
      </c>
      <c r="J7" s="38">
        <v>0</v>
      </c>
      <c r="K7" s="38">
        <f>IF(FORMULAR!D28="",0,1)</f>
        <v>0</v>
      </c>
      <c r="L7" s="38">
        <v>0</v>
      </c>
      <c r="M7" s="37">
        <f>FORMULAR!$E$3</f>
        <v>0</v>
      </c>
      <c r="N7" s="39">
        <f>FORMULAR!$C$15</f>
        <v>0</v>
      </c>
      <c r="O7" s="37">
        <f>FORMULAR!J28</f>
        <v>0</v>
      </c>
      <c r="P7" s="37">
        <f>FORMULAR!K28</f>
        <v>0</v>
      </c>
      <c r="Q7" s="37">
        <f>FORMULAR!L28</f>
        <v>0</v>
      </c>
      <c r="R7" s="37">
        <f>FORMULAR!M28</f>
        <v>0</v>
      </c>
      <c r="S7" s="37" t="str">
        <f>FORMULAR!$B$4</f>
        <v/>
      </c>
      <c r="T7" s="37" t="str">
        <f>FORMULAR!$B$6</f>
        <v/>
      </c>
      <c r="U7" s="40">
        <f>FORMULAR!B28</f>
        <v>0</v>
      </c>
    </row>
    <row r="8" spans="1:21" x14ac:dyDescent="0.25">
      <c r="A8" s="29">
        <f>IF(FORMULAR!I29="áno",2*FORMULAR!E29,FORMULAR!E29)</f>
        <v>0</v>
      </c>
      <c r="B8" s="15" t="e">
        <f>IF(G8="3", "POREZ_VELKY", IF(FORMULAR!I29="áno","POREZ_DUPLAK",IF(AND(FORMULAR!F29&gt;400,FORMULAR!G29&gt;150),"POREZ_VELKY","POREZ_MALY")))</f>
        <v>#VALUE!</v>
      </c>
      <c r="C8" s="15" t="str">
        <f>IF(FORMULAR!$E$9="","DTD_FARBA","DTD_KRESBA")</f>
        <v>DTD_FARBA</v>
      </c>
      <c r="D8" s="17" t="e">
        <f t="shared" si="0"/>
        <v>#VALUE!</v>
      </c>
      <c r="E8" s="16">
        <f>FORMULAR!F29</f>
        <v>0</v>
      </c>
      <c r="F8" s="16">
        <f>FORMULAR!G29</f>
        <v>0</v>
      </c>
      <c r="G8" s="18" t="e">
        <f>LEFT(FORMULAR!$B$5, FIND(" ", FORMULAR!$B$5)-1)</f>
        <v>#VALUE!</v>
      </c>
      <c r="H8" s="38">
        <v>90</v>
      </c>
      <c r="I8" s="38">
        <v>0</v>
      </c>
      <c r="J8" s="38">
        <v>0</v>
      </c>
      <c r="K8" s="38">
        <f>IF(FORMULAR!D29="",0,1)</f>
        <v>0</v>
      </c>
      <c r="L8" s="38">
        <v>0</v>
      </c>
      <c r="M8" s="37">
        <f>FORMULAR!$E$3</f>
        <v>0</v>
      </c>
      <c r="N8" s="39">
        <f>FORMULAR!$C$15</f>
        <v>0</v>
      </c>
      <c r="O8" s="37">
        <f>FORMULAR!J29</f>
        <v>0</v>
      </c>
      <c r="P8" s="37">
        <f>FORMULAR!K29</f>
        <v>0</v>
      </c>
      <c r="Q8" s="37">
        <f>FORMULAR!L29</f>
        <v>0</v>
      </c>
      <c r="R8" s="37">
        <f>FORMULAR!M29</f>
        <v>0</v>
      </c>
      <c r="S8" s="37" t="str">
        <f>FORMULAR!$B$4</f>
        <v/>
      </c>
      <c r="T8" s="37" t="str">
        <f>FORMULAR!$B$6</f>
        <v/>
      </c>
      <c r="U8" s="40">
        <f>FORMULAR!B29</f>
        <v>0</v>
      </c>
    </row>
    <row r="9" spans="1:21" x14ac:dyDescent="0.25">
      <c r="A9" s="29">
        <f>IF(FORMULAR!I30="áno",2*FORMULAR!E30,FORMULAR!E30)</f>
        <v>0</v>
      </c>
      <c r="B9" s="15" t="e">
        <f>IF(G9="3", "POREZ_VELKY", IF(FORMULAR!I30="áno","POREZ_DUPLAK",IF(AND(FORMULAR!F30&gt;400,FORMULAR!G30&gt;150),"POREZ_VELKY","POREZ_MALY")))</f>
        <v>#VALUE!</v>
      </c>
      <c r="C9" s="15" t="str">
        <f>IF(FORMULAR!$E$9="","DTD_FARBA","DTD_KRESBA")</f>
        <v>DTD_FARBA</v>
      </c>
      <c r="D9" s="17" t="e">
        <f t="shared" si="0"/>
        <v>#VALUE!</v>
      </c>
      <c r="E9" s="16">
        <f>FORMULAR!F30</f>
        <v>0</v>
      </c>
      <c r="F9" s="16">
        <f>FORMULAR!G30</f>
        <v>0</v>
      </c>
      <c r="G9" s="18" t="e">
        <f>LEFT(FORMULAR!$B$5, FIND(" ", FORMULAR!$B$5)-1)</f>
        <v>#VALUE!</v>
      </c>
      <c r="H9" s="38">
        <v>90</v>
      </c>
      <c r="I9" s="38">
        <v>0</v>
      </c>
      <c r="J9" s="38">
        <v>0</v>
      </c>
      <c r="K9" s="38">
        <f>IF(FORMULAR!D30="",0,1)</f>
        <v>0</v>
      </c>
      <c r="L9" s="38">
        <v>0</v>
      </c>
      <c r="M9" s="37">
        <f>FORMULAR!$E$3</f>
        <v>0</v>
      </c>
      <c r="N9" s="39">
        <f>FORMULAR!$C$15</f>
        <v>0</v>
      </c>
      <c r="O9" s="37">
        <f>FORMULAR!J30</f>
        <v>0</v>
      </c>
      <c r="P9" s="37">
        <f>FORMULAR!K30</f>
        <v>0</v>
      </c>
      <c r="Q9" s="37">
        <f>FORMULAR!L30</f>
        <v>0</v>
      </c>
      <c r="R9" s="37">
        <f>FORMULAR!M30</f>
        <v>0</v>
      </c>
      <c r="S9" s="37" t="str">
        <f>FORMULAR!$B$4</f>
        <v/>
      </c>
      <c r="T9" s="37" t="str">
        <f>FORMULAR!$B$6</f>
        <v/>
      </c>
      <c r="U9" s="40">
        <f>FORMULAR!B30</f>
        <v>0</v>
      </c>
    </row>
    <row r="10" spans="1:21" x14ac:dyDescent="0.25">
      <c r="A10" s="29">
        <f>IF(FORMULAR!I31="áno",2*FORMULAR!E31,FORMULAR!E31)</f>
        <v>0</v>
      </c>
      <c r="B10" s="15" t="e">
        <f>IF(G10="3", "POREZ_VELKY", IF(FORMULAR!I31="áno","POREZ_DUPLAK",IF(AND(FORMULAR!F31&gt;400,FORMULAR!G31&gt;150),"POREZ_VELKY","POREZ_MALY")))</f>
        <v>#VALUE!</v>
      </c>
      <c r="C10" s="15" t="str">
        <f>IF(FORMULAR!$E$9="","DTD_FARBA","DTD_KRESBA")</f>
        <v>DTD_FARBA</v>
      </c>
      <c r="D10" s="17" t="e">
        <f t="shared" si="0"/>
        <v>#VALUE!</v>
      </c>
      <c r="E10" s="16">
        <f>FORMULAR!F31</f>
        <v>0</v>
      </c>
      <c r="F10" s="16">
        <f>FORMULAR!G31</f>
        <v>0</v>
      </c>
      <c r="G10" s="18" t="e">
        <f>LEFT(FORMULAR!$B$5, FIND(" ", FORMULAR!$B$5)-1)</f>
        <v>#VALUE!</v>
      </c>
      <c r="H10" s="38">
        <v>90</v>
      </c>
      <c r="I10" s="38">
        <v>0</v>
      </c>
      <c r="J10" s="38">
        <v>0</v>
      </c>
      <c r="K10" s="38">
        <f>IF(FORMULAR!D31="",0,1)</f>
        <v>0</v>
      </c>
      <c r="L10" s="38">
        <v>0</v>
      </c>
      <c r="M10" s="37">
        <f>FORMULAR!$E$3</f>
        <v>0</v>
      </c>
      <c r="N10" s="39">
        <f>FORMULAR!$C$15</f>
        <v>0</v>
      </c>
      <c r="O10" s="37">
        <f>FORMULAR!J31</f>
        <v>0</v>
      </c>
      <c r="P10" s="37">
        <f>FORMULAR!K31</f>
        <v>0</v>
      </c>
      <c r="Q10" s="37">
        <f>FORMULAR!L31</f>
        <v>0</v>
      </c>
      <c r="R10" s="37">
        <f>FORMULAR!M31</f>
        <v>0</v>
      </c>
      <c r="S10" s="37" t="str">
        <f>FORMULAR!$B$4</f>
        <v/>
      </c>
      <c r="T10" s="37" t="str">
        <f>FORMULAR!$B$6</f>
        <v/>
      </c>
      <c r="U10" s="40">
        <f>FORMULAR!B31</f>
        <v>0</v>
      </c>
    </row>
    <row r="11" spans="1:21" x14ac:dyDescent="0.25">
      <c r="A11" s="29">
        <f>IF(FORMULAR!I32="áno",2*FORMULAR!E32,FORMULAR!E32)</f>
        <v>0</v>
      </c>
      <c r="B11" s="15" t="e">
        <f>IF(G11="3", "POREZ_VELKY", IF(FORMULAR!I32="áno","POREZ_DUPLAK",IF(AND(FORMULAR!F32&gt;400,FORMULAR!G32&gt;150),"POREZ_VELKY","POREZ_MALY")))</f>
        <v>#VALUE!</v>
      </c>
      <c r="C11" s="15" t="str">
        <f>IF(FORMULAR!$E$9="","DTD_FARBA","DTD_KRESBA")</f>
        <v>DTD_FARBA</v>
      </c>
      <c r="D11" s="17" t="e">
        <f t="shared" si="0"/>
        <v>#VALUE!</v>
      </c>
      <c r="E11" s="16">
        <f>FORMULAR!F32</f>
        <v>0</v>
      </c>
      <c r="F11" s="16">
        <f>FORMULAR!G32</f>
        <v>0</v>
      </c>
      <c r="G11" s="18" t="e">
        <f>LEFT(FORMULAR!$B$5, FIND(" ", FORMULAR!$B$5)-1)</f>
        <v>#VALUE!</v>
      </c>
      <c r="H11" s="38">
        <v>90</v>
      </c>
      <c r="I11" s="38">
        <v>0</v>
      </c>
      <c r="J11" s="38">
        <v>0</v>
      </c>
      <c r="K11" s="38">
        <f>IF(FORMULAR!D32="",0,1)</f>
        <v>0</v>
      </c>
      <c r="L11" s="38">
        <v>0</v>
      </c>
      <c r="M11" s="37">
        <f>FORMULAR!$E$3</f>
        <v>0</v>
      </c>
      <c r="N11" s="39">
        <f>FORMULAR!$C$15</f>
        <v>0</v>
      </c>
      <c r="O11" s="37">
        <f>FORMULAR!J32</f>
        <v>0</v>
      </c>
      <c r="P11" s="37">
        <f>FORMULAR!K32</f>
        <v>0</v>
      </c>
      <c r="Q11" s="37">
        <f>FORMULAR!L32</f>
        <v>0</v>
      </c>
      <c r="R11" s="37">
        <f>FORMULAR!M32</f>
        <v>0</v>
      </c>
      <c r="S11" s="37" t="str">
        <f>FORMULAR!$B$4</f>
        <v/>
      </c>
      <c r="T11" s="37" t="str">
        <f>FORMULAR!$B$6</f>
        <v/>
      </c>
      <c r="U11" s="40">
        <f>FORMULAR!B32</f>
        <v>0</v>
      </c>
    </row>
    <row r="12" spans="1:21" x14ac:dyDescent="0.25">
      <c r="A12" s="29">
        <f>IF(FORMULAR!I33="áno",2*FORMULAR!E33,FORMULAR!E33)</f>
        <v>0</v>
      </c>
      <c r="B12" s="15" t="e">
        <f>IF(G12="3", "POREZ_VELKY", IF(FORMULAR!I33="áno","POREZ_DUPLAK",IF(AND(FORMULAR!F33&gt;400,FORMULAR!G33&gt;150),"POREZ_VELKY","POREZ_MALY")))</f>
        <v>#VALUE!</v>
      </c>
      <c r="C12" s="15" t="str">
        <f>IF(FORMULAR!$E$9="","DTD_FARBA","DTD_KRESBA")</f>
        <v>DTD_FARBA</v>
      </c>
      <c r="D12" s="17" t="e">
        <f t="shared" si="0"/>
        <v>#VALUE!</v>
      </c>
      <c r="E12" s="16">
        <f>FORMULAR!F33</f>
        <v>0</v>
      </c>
      <c r="F12" s="16">
        <f>FORMULAR!G33</f>
        <v>0</v>
      </c>
      <c r="G12" s="18" t="e">
        <f>LEFT(FORMULAR!$B$5, FIND(" ", FORMULAR!$B$5)-1)</f>
        <v>#VALUE!</v>
      </c>
      <c r="H12" s="38">
        <v>90</v>
      </c>
      <c r="I12" s="38">
        <v>0</v>
      </c>
      <c r="J12" s="38">
        <v>0</v>
      </c>
      <c r="K12" s="38">
        <f>IF(FORMULAR!D33="",0,1)</f>
        <v>0</v>
      </c>
      <c r="L12" s="38">
        <v>0</v>
      </c>
      <c r="M12" s="37">
        <f>FORMULAR!$E$3</f>
        <v>0</v>
      </c>
      <c r="N12" s="39">
        <f>FORMULAR!$C$15</f>
        <v>0</v>
      </c>
      <c r="O12" s="37">
        <f>FORMULAR!J33</f>
        <v>0</v>
      </c>
      <c r="P12" s="37">
        <f>FORMULAR!K33</f>
        <v>0</v>
      </c>
      <c r="Q12" s="37">
        <f>FORMULAR!L33</f>
        <v>0</v>
      </c>
      <c r="R12" s="37">
        <f>FORMULAR!M33</f>
        <v>0</v>
      </c>
      <c r="S12" s="37" t="str">
        <f>FORMULAR!$B$4</f>
        <v/>
      </c>
      <c r="T12" s="37" t="str">
        <f>FORMULAR!$B$6</f>
        <v/>
      </c>
      <c r="U12" s="40">
        <f>FORMULAR!B33</f>
        <v>0</v>
      </c>
    </row>
    <row r="13" spans="1:21" x14ac:dyDescent="0.25">
      <c r="A13" s="29">
        <f>IF(FORMULAR!I34="áno",2*FORMULAR!E34,FORMULAR!E34)</f>
        <v>0</v>
      </c>
      <c r="B13" s="15" t="e">
        <f>IF(G13="3", "POREZ_VELKY", IF(FORMULAR!I34="áno","POREZ_DUPLAK",IF(AND(FORMULAR!F34&gt;400,FORMULAR!G34&gt;150),"POREZ_VELKY","POREZ_MALY")))</f>
        <v>#VALUE!</v>
      </c>
      <c r="C13" s="15" t="str">
        <f>IF(FORMULAR!$E$9="","DTD_FARBA","DTD_KRESBA")</f>
        <v>DTD_FARBA</v>
      </c>
      <c r="D13" s="17" t="e">
        <f t="shared" si="0"/>
        <v>#VALUE!</v>
      </c>
      <c r="E13" s="16">
        <f>FORMULAR!F34</f>
        <v>0</v>
      </c>
      <c r="F13" s="16">
        <f>FORMULAR!G34</f>
        <v>0</v>
      </c>
      <c r="G13" s="18" t="e">
        <f>LEFT(FORMULAR!$B$5, FIND(" ", FORMULAR!$B$5)-1)</f>
        <v>#VALUE!</v>
      </c>
      <c r="H13" s="38">
        <v>90</v>
      </c>
      <c r="I13" s="38">
        <v>0</v>
      </c>
      <c r="J13" s="38">
        <v>0</v>
      </c>
      <c r="K13" s="38">
        <f>IF(FORMULAR!D34="",0,1)</f>
        <v>0</v>
      </c>
      <c r="L13" s="38">
        <v>0</v>
      </c>
      <c r="M13" s="37">
        <f>FORMULAR!$E$3</f>
        <v>0</v>
      </c>
      <c r="N13" s="39">
        <f>FORMULAR!$C$15</f>
        <v>0</v>
      </c>
      <c r="O13" s="37">
        <f>FORMULAR!J34</f>
        <v>0</v>
      </c>
      <c r="P13" s="37">
        <f>FORMULAR!K34</f>
        <v>0</v>
      </c>
      <c r="Q13" s="37">
        <f>FORMULAR!L34</f>
        <v>0</v>
      </c>
      <c r="R13" s="37">
        <f>FORMULAR!M34</f>
        <v>0</v>
      </c>
      <c r="S13" s="37" t="str">
        <f>FORMULAR!$B$4</f>
        <v/>
      </c>
      <c r="T13" s="37" t="str">
        <f>FORMULAR!$B$6</f>
        <v/>
      </c>
      <c r="U13" s="40">
        <f>FORMULAR!B34</f>
        <v>0</v>
      </c>
    </row>
    <row r="14" spans="1:21" x14ac:dyDescent="0.25">
      <c r="A14" s="29">
        <f>IF(FORMULAR!I35="áno",2*FORMULAR!E35,FORMULAR!E35)</f>
        <v>0</v>
      </c>
      <c r="B14" s="15" t="e">
        <f>IF(G14="3", "POREZ_VELKY", IF(FORMULAR!I35="áno","POREZ_DUPLAK",IF(AND(FORMULAR!F35&gt;400,FORMULAR!G35&gt;150),"POREZ_VELKY","POREZ_MALY")))</f>
        <v>#VALUE!</v>
      </c>
      <c r="C14" s="15" t="str">
        <f>IF(FORMULAR!$E$9="","DTD_FARBA","DTD_KRESBA")</f>
        <v>DTD_FARBA</v>
      </c>
      <c r="D14" s="17" t="e">
        <f t="shared" si="0"/>
        <v>#VALUE!</v>
      </c>
      <c r="E14" s="16">
        <f>FORMULAR!F35</f>
        <v>0</v>
      </c>
      <c r="F14" s="16">
        <f>FORMULAR!G35</f>
        <v>0</v>
      </c>
      <c r="G14" s="18" t="e">
        <f>LEFT(FORMULAR!$B$5, FIND(" ", FORMULAR!$B$5)-1)</f>
        <v>#VALUE!</v>
      </c>
      <c r="H14" s="38">
        <v>90</v>
      </c>
      <c r="I14" s="38">
        <v>0</v>
      </c>
      <c r="J14" s="38">
        <v>0</v>
      </c>
      <c r="K14" s="38">
        <f>IF(FORMULAR!D35="",0,1)</f>
        <v>0</v>
      </c>
      <c r="L14" s="38">
        <v>0</v>
      </c>
      <c r="M14" s="37">
        <f>FORMULAR!$E$3</f>
        <v>0</v>
      </c>
      <c r="N14" s="39">
        <f>FORMULAR!$C$15</f>
        <v>0</v>
      </c>
      <c r="O14" s="37">
        <f>FORMULAR!J35</f>
        <v>0</v>
      </c>
      <c r="P14" s="37">
        <f>FORMULAR!K35</f>
        <v>0</v>
      </c>
      <c r="Q14" s="37">
        <f>FORMULAR!L35</f>
        <v>0</v>
      </c>
      <c r="R14" s="37">
        <f>FORMULAR!M35</f>
        <v>0</v>
      </c>
      <c r="S14" s="37" t="str">
        <f>FORMULAR!$B$4</f>
        <v/>
      </c>
      <c r="T14" s="37" t="str">
        <f>FORMULAR!$B$6</f>
        <v/>
      </c>
      <c r="U14" s="40">
        <f>FORMULAR!B35</f>
        <v>0</v>
      </c>
    </row>
    <row r="15" spans="1:21" x14ac:dyDescent="0.25">
      <c r="A15" s="29">
        <f>IF(FORMULAR!I36="áno",2*FORMULAR!E36,FORMULAR!E36)</f>
        <v>0</v>
      </c>
      <c r="B15" s="15" t="e">
        <f>IF(G15="3", "POREZ_VELKY", IF(FORMULAR!I36="áno","POREZ_DUPLAK",IF(AND(FORMULAR!F36&gt;400,FORMULAR!G36&gt;150),"POREZ_VELKY","POREZ_MALY")))</f>
        <v>#VALUE!</v>
      </c>
      <c r="C15" s="15" t="str">
        <f>IF(FORMULAR!$E$9="","DTD_FARBA","DTD_KRESBA")</f>
        <v>DTD_FARBA</v>
      </c>
      <c r="D15" s="17" t="e">
        <f t="shared" si="0"/>
        <v>#VALUE!</v>
      </c>
      <c r="E15" s="16">
        <f>FORMULAR!F36</f>
        <v>0</v>
      </c>
      <c r="F15" s="16">
        <f>FORMULAR!G36</f>
        <v>0</v>
      </c>
      <c r="G15" s="18" t="e">
        <f>LEFT(FORMULAR!$B$5, FIND(" ", FORMULAR!$B$5)-1)</f>
        <v>#VALUE!</v>
      </c>
      <c r="H15" s="38">
        <v>90</v>
      </c>
      <c r="I15" s="38">
        <v>0</v>
      </c>
      <c r="J15" s="38">
        <v>0</v>
      </c>
      <c r="K15" s="38">
        <f>IF(FORMULAR!D36="",0,1)</f>
        <v>0</v>
      </c>
      <c r="L15" s="38">
        <v>0</v>
      </c>
      <c r="M15" s="37">
        <f>FORMULAR!$E$3</f>
        <v>0</v>
      </c>
      <c r="N15" s="39">
        <f>FORMULAR!$C$15</f>
        <v>0</v>
      </c>
      <c r="O15" s="37">
        <f>FORMULAR!J36</f>
        <v>0</v>
      </c>
      <c r="P15" s="37">
        <f>FORMULAR!K36</f>
        <v>0</v>
      </c>
      <c r="Q15" s="37">
        <f>FORMULAR!L36</f>
        <v>0</v>
      </c>
      <c r="R15" s="37">
        <f>FORMULAR!M36</f>
        <v>0</v>
      </c>
      <c r="S15" s="37" t="str">
        <f>FORMULAR!$B$4</f>
        <v/>
      </c>
      <c r="T15" s="37" t="str">
        <f>FORMULAR!$B$6</f>
        <v/>
      </c>
      <c r="U15" s="40">
        <f>FORMULAR!B36</f>
        <v>0</v>
      </c>
    </row>
    <row r="16" spans="1:21" x14ac:dyDescent="0.25">
      <c r="A16" s="29">
        <f>IF(FORMULAR!I37="áno",2*FORMULAR!E37,FORMULAR!E37)</f>
        <v>0</v>
      </c>
      <c r="B16" s="15" t="e">
        <f>IF(G16="3", "POREZ_VELKY", IF(FORMULAR!I37="áno","POREZ_DUPLAK",IF(AND(FORMULAR!F37&gt;400,FORMULAR!G37&gt;150),"POREZ_VELKY","POREZ_MALY")))</f>
        <v>#VALUE!</v>
      </c>
      <c r="C16" s="15" t="str">
        <f>IF(FORMULAR!$E$9="","DTD_FARBA","DTD_KRESBA")</f>
        <v>DTD_FARBA</v>
      </c>
      <c r="D16" s="17" t="e">
        <f t="shared" si="0"/>
        <v>#VALUE!</v>
      </c>
      <c r="E16" s="16">
        <f>FORMULAR!F37</f>
        <v>0</v>
      </c>
      <c r="F16" s="16">
        <f>FORMULAR!G37</f>
        <v>0</v>
      </c>
      <c r="G16" s="18" t="e">
        <f>LEFT(FORMULAR!$B$5, FIND(" ", FORMULAR!$B$5)-1)</f>
        <v>#VALUE!</v>
      </c>
      <c r="H16" s="38">
        <v>90</v>
      </c>
      <c r="I16" s="38">
        <v>0</v>
      </c>
      <c r="J16" s="38">
        <v>0</v>
      </c>
      <c r="K16" s="38">
        <f>IF(FORMULAR!D37="",0,1)</f>
        <v>0</v>
      </c>
      <c r="L16" s="38">
        <v>0</v>
      </c>
      <c r="M16" s="37">
        <f>FORMULAR!$E$3</f>
        <v>0</v>
      </c>
      <c r="N16" s="39">
        <f>FORMULAR!$C$15</f>
        <v>0</v>
      </c>
      <c r="O16" s="37">
        <f>FORMULAR!J37</f>
        <v>0</v>
      </c>
      <c r="P16" s="37">
        <f>FORMULAR!K37</f>
        <v>0</v>
      </c>
      <c r="Q16" s="37">
        <f>FORMULAR!L37</f>
        <v>0</v>
      </c>
      <c r="R16" s="37">
        <f>FORMULAR!M37</f>
        <v>0</v>
      </c>
      <c r="S16" s="37" t="str">
        <f>FORMULAR!$B$4</f>
        <v/>
      </c>
      <c r="T16" s="37" t="str">
        <f>FORMULAR!$B$6</f>
        <v/>
      </c>
      <c r="U16" s="40">
        <f>FORMULAR!B37</f>
        <v>0</v>
      </c>
    </row>
    <row r="17" spans="1:21" x14ac:dyDescent="0.25">
      <c r="A17" s="29">
        <f>IF(FORMULAR!I38="áno",2*FORMULAR!E38,FORMULAR!E38)</f>
        <v>0</v>
      </c>
      <c r="B17" s="15" t="e">
        <f>IF(G17="3", "POREZ_VELKY", IF(FORMULAR!I38="áno","POREZ_DUPLAK",IF(AND(FORMULAR!F38&gt;400,FORMULAR!G38&gt;150),"POREZ_VELKY","POREZ_MALY")))</f>
        <v>#VALUE!</v>
      </c>
      <c r="C17" s="15" t="str">
        <f>IF(FORMULAR!$E$9="","DTD_FARBA","DTD_KRESBA")</f>
        <v>DTD_FARBA</v>
      </c>
      <c r="D17" s="17" t="e">
        <f t="shared" si="0"/>
        <v>#VALUE!</v>
      </c>
      <c r="E17" s="16">
        <f>FORMULAR!F38</f>
        <v>0</v>
      </c>
      <c r="F17" s="16">
        <f>FORMULAR!G38</f>
        <v>0</v>
      </c>
      <c r="G17" s="18" t="e">
        <f>LEFT(FORMULAR!$B$5, FIND(" ", FORMULAR!$B$5)-1)</f>
        <v>#VALUE!</v>
      </c>
      <c r="H17" s="38">
        <v>90</v>
      </c>
      <c r="I17" s="38">
        <v>0</v>
      </c>
      <c r="J17" s="38">
        <v>0</v>
      </c>
      <c r="K17" s="38">
        <f>IF(FORMULAR!D38="",0,1)</f>
        <v>0</v>
      </c>
      <c r="L17" s="38">
        <v>0</v>
      </c>
      <c r="M17" s="37">
        <f>FORMULAR!$E$3</f>
        <v>0</v>
      </c>
      <c r="N17" s="39">
        <f>FORMULAR!$C$15</f>
        <v>0</v>
      </c>
      <c r="O17" s="37">
        <f>FORMULAR!J38</f>
        <v>0</v>
      </c>
      <c r="P17" s="37">
        <f>FORMULAR!K38</f>
        <v>0</v>
      </c>
      <c r="Q17" s="37">
        <f>FORMULAR!L38</f>
        <v>0</v>
      </c>
      <c r="R17" s="37">
        <f>FORMULAR!M38</f>
        <v>0</v>
      </c>
      <c r="S17" s="37" t="str">
        <f>FORMULAR!$B$4</f>
        <v/>
      </c>
      <c r="T17" s="37" t="str">
        <f>FORMULAR!$B$6</f>
        <v/>
      </c>
      <c r="U17" s="40">
        <f>FORMULAR!B38</f>
        <v>0</v>
      </c>
    </row>
    <row r="18" spans="1:21" x14ac:dyDescent="0.25">
      <c r="A18" s="29">
        <f>IF(FORMULAR!I39="áno",2*FORMULAR!E39,FORMULAR!E39)</f>
        <v>0</v>
      </c>
      <c r="B18" s="15" t="e">
        <f>IF(G18="3", "POREZ_VELKY", IF(FORMULAR!I39="áno","POREZ_DUPLAK",IF(AND(FORMULAR!F39&gt;400,FORMULAR!G39&gt;150),"POREZ_VELKY","POREZ_MALY")))</f>
        <v>#VALUE!</v>
      </c>
      <c r="C18" s="15" t="str">
        <f>IF(FORMULAR!$E$9="","DTD_FARBA","DTD_KRESBA")</f>
        <v>DTD_FARBA</v>
      </c>
      <c r="D18" s="17" t="e">
        <f t="shared" si="0"/>
        <v>#VALUE!</v>
      </c>
      <c r="E18" s="16">
        <f>FORMULAR!F39</f>
        <v>0</v>
      </c>
      <c r="F18" s="16">
        <f>FORMULAR!G39</f>
        <v>0</v>
      </c>
      <c r="G18" s="18" t="e">
        <f>LEFT(FORMULAR!$B$5, FIND(" ", FORMULAR!$B$5)-1)</f>
        <v>#VALUE!</v>
      </c>
      <c r="H18" s="38">
        <v>90</v>
      </c>
      <c r="I18" s="38">
        <v>0</v>
      </c>
      <c r="J18" s="38">
        <v>0</v>
      </c>
      <c r="K18" s="38">
        <f>IF(FORMULAR!D39="",0,1)</f>
        <v>0</v>
      </c>
      <c r="L18" s="38">
        <v>0</v>
      </c>
      <c r="M18" s="37">
        <f>FORMULAR!$E$3</f>
        <v>0</v>
      </c>
      <c r="N18" s="39">
        <f>FORMULAR!$C$15</f>
        <v>0</v>
      </c>
      <c r="O18" s="37">
        <f>FORMULAR!J39</f>
        <v>0</v>
      </c>
      <c r="P18" s="37">
        <f>FORMULAR!K39</f>
        <v>0</v>
      </c>
      <c r="Q18" s="37">
        <f>FORMULAR!L39</f>
        <v>0</v>
      </c>
      <c r="R18" s="37">
        <f>FORMULAR!M39</f>
        <v>0</v>
      </c>
      <c r="S18" s="37" t="str">
        <f>FORMULAR!$B$4</f>
        <v/>
      </c>
      <c r="T18" s="37" t="str">
        <f>FORMULAR!$B$6</f>
        <v/>
      </c>
      <c r="U18" s="40">
        <f>FORMULAR!B39</f>
        <v>0</v>
      </c>
    </row>
    <row r="19" spans="1:21" x14ac:dyDescent="0.25">
      <c r="A19" s="29">
        <f>IF(FORMULAR!I40="áno",2*FORMULAR!E40,FORMULAR!E40)</f>
        <v>0</v>
      </c>
      <c r="B19" s="15" t="e">
        <f>IF(G19="3", "POREZ_VELKY", IF(FORMULAR!I40="áno","POREZ_DUPLAK",IF(AND(FORMULAR!F40&gt;400,FORMULAR!G40&gt;150),"POREZ_VELKY","POREZ_MALY")))</f>
        <v>#VALUE!</v>
      </c>
      <c r="C19" s="15" t="str">
        <f>IF(FORMULAR!$E$9="","DTD_FARBA","DTD_KRESBA")</f>
        <v>DTD_FARBA</v>
      </c>
      <c r="D19" s="17" t="e">
        <f t="shared" si="0"/>
        <v>#VALUE!</v>
      </c>
      <c r="E19" s="16">
        <f>FORMULAR!F40</f>
        <v>0</v>
      </c>
      <c r="F19" s="16">
        <f>FORMULAR!G40</f>
        <v>0</v>
      </c>
      <c r="G19" s="18" t="e">
        <f>LEFT(FORMULAR!$B$5, FIND(" ", FORMULAR!$B$5)-1)</f>
        <v>#VALUE!</v>
      </c>
      <c r="H19" s="38">
        <v>90</v>
      </c>
      <c r="I19" s="38">
        <v>0</v>
      </c>
      <c r="J19" s="38">
        <v>0</v>
      </c>
      <c r="K19" s="38">
        <f>IF(FORMULAR!D40="",0,1)</f>
        <v>0</v>
      </c>
      <c r="L19" s="38">
        <v>0</v>
      </c>
      <c r="M19" s="37">
        <f>FORMULAR!$E$3</f>
        <v>0</v>
      </c>
      <c r="N19" s="39">
        <f>FORMULAR!$C$15</f>
        <v>0</v>
      </c>
      <c r="O19" s="37">
        <f>FORMULAR!J40</f>
        <v>0</v>
      </c>
      <c r="P19" s="37">
        <f>FORMULAR!K40</f>
        <v>0</v>
      </c>
      <c r="Q19" s="37">
        <f>FORMULAR!L40</f>
        <v>0</v>
      </c>
      <c r="R19" s="37">
        <f>FORMULAR!M40</f>
        <v>0</v>
      </c>
      <c r="S19" s="37" t="str">
        <f>FORMULAR!$B$4</f>
        <v/>
      </c>
      <c r="T19" s="37" t="str">
        <f>FORMULAR!$B$6</f>
        <v/>
      </c>
      <c r="U19" s="40">
        <f>FORMULAR!B40</f>
        <v>0</v>
      </c>
    </row>
    <row r="20" spans="1:21" x14ac:dyDescent="0.25">
      <c r="A20" s="29">
        <f>IF(FORMULAR!I41="áno",2*FORMULAR!E41,FORMULAR!E41)</f>
        <v>0</v>
      </c>
      <c r="B20" s="15" t="e">
        <f>IF(G20="3", "POREZ_VELKY", IF(FORMULAR!I41="áno","POREZ_DUPLAK",IF(AND(FORMULAR!F41&gt;400,FORMULAR!G41&gt;150),"POREZ_VELKY","POREZ_MALY")))</f>
        <v>#VALUE!</v>
      </c>
      <c r="C20" s="15" t="str">
        <f>IF(FORMULAR!$E$9="","DTD_FARBA","DTD_KRESBA")</f>
        <v>DTD_FARBA</v>
      </c>
      <c r="D20" s="17" t="e">
        <f t="shared" si="0"/>
        <v>#VALUE!</v>
      </c>
      <c r="E20" s="16">
        <f>FORMULAR!F41</f>
        <v>0</v>
      </c>
      <c r="F20" s="16">
        <f>FORMULAR!G41</f>
        <v>0</v>
      </c>
      <c r="G20" s="18" t="e">
        <f>LEFT(FORMULAR!$B$5, FIND(" ", FORMULAR!$B$5)-1)</f>
        <v>#VALUE!</v>
      </c>
      <c r="H20" s="38">
        <v>90</v>
      </c>
      <c r="I20" s="38">
        <v>0</v>
      </c>
      <c r="J20" s="38">
        <v>0</v>
      </c>
      <c r="K20" s="38">
        <f>IF(FORMULAR!D41="",0,1)</f>
        <v>0</v>
      </c>
      <c r="L20" s="38">
        <v>0</v>
      </c>
      <c r="M20" s="37">
        <f>FORMULAR!$E$3</f>
        <v>0</v>
      </c>
      <c r="N20" s="39">
        <f>FORMULAR!$C$15</f>
        <v>0</v>
      </c>
      <c r="O20" s="37">
        <f>FORMULAR!J41</f>
        <v>0</v>
      </c>
      <c r="P20" s="37">
        <f>FORMULAR!K41</f>
        <v>0</v>
      </c>
      <c r="Q20" s="37">
        <f>FORMULAR!L41</f>
        <v>0</v>
      </c>
      <c r="R20" s="37">
        <f>FORMULAR!M41</f>
        <v>0</v>
      </c>
      <c r="S20" s="37" t="str">
        <f>FORMULAR!$B$4</f>
        <v/>
      </c>
      <c r="T20" s="37" t="str">
        <f>FORMULAR!$B$6</f>
        <v/>
      </c>
      <c r="U20" s="40">
        <f>FORMULAR!B41</f>
        <v>0</v>
      </c>
    </row>
    <row r="21" spans="1:21" x14ac:dyDescent="0.25">
      <c r="A21" s="29">
        <f>IF(FORMULAR!I42="áno",2*FORMULAR!E42,FORMULAR!E42)</f>
        <v>0</v>
      </c>
      <c r="B21" s="15" t="e">
        <f>IF(G21="3", "POREZ_VELKY", IF(FORMULAR!I42="áno","POREZ_DUPLAK",IF(AND(FORMULAR!F42&gt;400,FORMULAR!G42&gt;150),"POREZ_VELKY","POREZ_MALY")))</f>
        <v>#VALUE!</v>
      </c>
      <c r="C21" s="15" t="str">
        <f>IF(FORMULAR!$E$9="","DTD_FARBA","DTD_KRESBA")</f>
        <v>DTD_FARBA</v>
      </c>
      <c r="D21" s="17" t="e">
        <f t="shared" si="0"/>
        <v>#VALUE!</v>
      </c>
      <c r="E21" s="16">
        <f>FORMULAR!F42</f>
        <v>0</v>
      </c>
      <c r="F21" s="16">
        <f>FORMULAR!G42</f>
        <v>0</v>
      </c>
      <c r="G21" s="18" t="e">
        <f>LEFT(FORMULAR!$B$5, FIND(" ", FORMULAR!$B$5)-1)</f>
        <v>#VALUE!</v>
      </c>
      <c r="H21" s="38">
        <v>90</v>
      </c>
      <c r="I21" s="38">
        <v>0</v>
      </c>
      <c r="J21" s="38">
        <v>0</v>
      </c>
      <c r="K21" s="38">
        <f>IF(FORMULAR!D42="",0,1)</f>
        <v>0</v>
      </c>
      <c r="L21" s="38">
        <v>0</v>
      </c>
      <c r="M21" s="37">
        <f>FORMULAR!$E$3</f>
        <v>0</v>
      </c>
      <c r="N21" s="39">
        <f>FORMULAR!$C$15</f>
        <v>0</v>
      </c>
      <c r="O21" s="37">
        <f>FORMULAR!J42</f>
        <v>0</v>
      </c>
      <c r="P21" s="37">
        <f>FORMULAR!K42</f>
        <v>0</v>
      </c>
      <c r="Q21" s="37">
        <f>FORMULAR!L42</f>
        <v>0</v>
      </c>
      <c r="R21" s="37">
        <f>FORMULAR!M42</f>
        <v>0</v>
      </c>
      <c r="S21" s="37" t="str">
        <f>FORMULAR!$B$4</f>
        <v/>
      </c>
      <c r="T21" s="37" t="str">
        <f>FORMULAR!$B$6</f>
        <v/>
      </c>
      <c r="U21" s="40">
        <f>FORMULAR!B42</f>
        <v>0</v>
      </c>
    </row>
    <row r="22" spans="1:21" x14ac:dyDescent="0.25">
      <c r="A22" s="16"/>
      <c r="B22" s="15"/>
      <c r="C22" s="15"/>
      <c r="D22" s="17"/>
      <c r="E22" s="16"/>
      <c r="F22" s="16"/>
      <c r="G22" s="15"/>
      <c r="H22" s="15"/>
      <c r="I22" s="15"/>
      <c r="J22" s="15"/>
      <c r="K22" s="18"/>
      <c r="L22" s="15"/>
      <c r="M22" s="15"/>
      <c r="N22" s="15"/>
      <c r="O22" s="15"/>
      <c r="P22" s="15"/>
      <c r="Q22" s="15"/>
      <c r="R22" s="15"/>
      <c r="S22" s="15"/>
      <c r="T22" s="15"/>
    </row>
    <row r="23" spans="1:2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1" x14ac:dyDescent="0.25">
      <c r="D24" s="17" t="s">
        <v>43</v>
      </c>
    </row>
    <row r="27" spans="1:21" x14ac:dyDescent="0.25">
      <c r="D27" s="17"/>
    </row>
  </sheetData>
  <sheetProtection selectLockedCells="1" selectUnlockedCells="1"/>
  <dataConsolidate/>
  <phoneticPr fontId="2" type="noConversion"/>
  <pageMargins left="0.78740157499999996" right="0.78740157499999996" top="0.984251969" bottom="0.984251969" header="0.4921259845" footer="0.4921259845"/>
  <headerFooter alignWithMargins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U21"/>
  <sheetViews>
    <sheetView workbookViewId="0">
      <selection activeCell="G17" sqref="G17"/>
    </sheetView>
  </sheetViews>
  <sheetFormatPr defaultRowHeight="13.2" x14ac:dyDescent="0.25"/>
  <cols>
    <col min="2" max="2" width="17.6640625" customWidth="1"/>
    <col min="3" max="3" width="14.88671875" customWidth="1"/>
    <col min="4" max="4" width="20" customWidth="1"/>
    <col min="10" max="10" width="10" customWidth="1"/>
    <col min="11" max="11" width="15.44140625" customWidth="1"/>
    <col min="13" max="13" width="18.109375" customWidth="1"/>
    <col min="14" max="14" width="14.109375" customWidth="1"/>
    <col min="19" max="19" width="14.44140625" customWidth="1"/>
    <col min="20" max="20" width="12.88671875" customWidth="1"/>
  </cols>
  <sheetData>
    <row r="1" spans="1:21" x14ac:dyDescent="0.25">
      <c r="A1" t="str">
        <f>Tabuľka1[[#Headers],[Qty]]</f>
        <v>Qty</v>
      </c>
      <c r="B1" t="str">
        <f>Tabuľka1[[#Headers],[article]]</f>
        <v>article</v>
      </c>
      <c r="C1" t="str">
        <f>Tabuľka1[[#Headers],[material]]</f>
        <v>material</v>
      </c>
      <c r="D1" s="62" t="str">
        <f>Tabuľka1[[#Headers],[partname]]</f>
        <v>partname</v>
      </c>
      <c r="E1" s="62" t="str">
        <f>Tabuľka1[[#Headers],[width]]</f>
        <v>width</v>
      </c>
      <c r="F1" s="62" t="str">
        <f>Tabuľka1[[#Headers],[height]]</f>
        <v>height</v>
      </c>
      <c r="G1" s="62" t="str">
        <f>Tabuľka1[[#Headers],[thickness]]</f>
        <v>thickness</v>
      </c>
      <c r="H1" s="62" t="str">
        <f>Tabuľka1[[#Headers],[rotation]]</f>
        <v>rotation</v>
      </c>
      <c r="I1" s="62" t="str">
        <f>Tabuľka1[[#Headers],[margin]]</f>
        <v>margin</v>
      </c>
      <c r="J1" s="62" t="str">
        <f>Tabuľka1[[#Headers],[priority]]</f>
        <v>priority</v>
      </c>
      <c r="K1" s="62" t="str">
        <f>Tabuľka1[[#Headers],[grainDirection]]</f>
        <v>grainDirection</v>
      </c>
      <c r="L1" s="62" t="str">
        <f>Tabuľka1[[#Headers],[description]]</f>
        <v>description</v>
      </c>
      <c r="M1" s="62" t="str">
        <f>Tabuľka1[[#Headers],[customer]]</f>
        <v>customer</v>
      </c>
      <c r="N1" s="62" t="str">
        <f>Tabuľka1[[#Headers],[job]]</f>
        <v>job</v>
      </c>
      <c r="O1" s="62" t="str">
        <f>Tabuľka1[[#Headers],[band3]]</f>
        <v>band3</v>
      </c>
      <c r="P1" s="62" t="str">
        <f>Tabuľka1[[#Headers],[band1]]</f>
        <v>band1</v>
      </c>
      <c r="Q1" s="62" t="str">
        <f>Tabuľka1[[#Headers],[band4]]</f>
        <v>band4</v>
      </c>
      <c r="R1" s="62" t="str">
        <f>Tabuľka1[[#Headers],[band2]]</f>
        <v>band2</v>
      </c>
      <c r="S1" s="62" t="str">
        <f>Tabuľka1[[#Headers],[materialBoard]]</f>
        <v>materialBoard</v>
      </c>
      <c r="T1" s="62" t="str">
        <f>Tabuľka1[[#Headers],[materialEdge]]</f>
        <v>materialEdge</v>
      </c>
      <c r="U1" s="62" t="str">
        <f>Tabuľka1[[#Headers],[nazovDielu]]</f>
        <v>nazovDielu</v>
      </c>
    </row>
    <row r="2" spans="1:21" x14ac:dyDescent="0.25">
      <c r="A2" t="str">
        <f>IF(Tabuľka1[[#This Row],[Qty]]=0,"",Tabuľka1[[#This Row],[Qty]])</f>
        <v/>
      </c>
      <c r="B2" t="str">
        <f>IF(Tabuľka1[[#This Row],[Qty]]=0,"",Tabuľka1[[#This Row],[article]])</f>
        <v/>
      </c>
      <c r="C2" t="str">
        <f>IF(Tabuľka1[[#This Row],[Qty]]=0,"",Tabuľka1[[#This Row],[material]])</f>
        <v/>
      </c>
      <c r="D2" t="str">
        <f>IF(Tabuľka1[[#This Row],[Qty]]=0,"",Tabuľka1[[#This Row],[partname]])</f>
        <v/>
      </c>
      <c r="E2" t="str">
        <f>IF(Tabuľka1[[#This Row],[Qty]]=0,"",Tabuľka1[[#This Row],[width]])</f>
        <v/>
      </c>
      <c r="F2" t="str">
        <f>IF(Tabuľka1[[#This Row],[Qty]]=0,"",Tabuľka1[[#This Row],[height]])</f>
        <v/>
      </c>
      <c r="G2" t="str">
        <f>IF(Tabuľka1[[#This Row],[Qty]]=0,"",Tabuľka1[[#This Row],[thickness]])</f>
        <v/>
      </c>
      <c r="H2" t="str">
        <f>IF(Tabuľka1[[#This Row],[Qty]]=0,"",Tabuľka1[[#This Row],[rotation]])</f>
        <v/>
      </c>
      <c r="I2" t="str">
        <f>IF(Tabuľka1[[#This Row],[Qty]]=0,"",Tabuľka1[[#This Row],[margin]])</f>
        <v/>
      </c>
      <c r="J2" t="str">
        <f>IF(Tabuľka1[[#This Row],[Qty]]=0,"",Tabuľka1[[#This Row],[priority]])</f>
        <v/>
      </c>
      <c r="K2" t="str">
        <f>IF(Tabuľka1[[#This Row],[Qty]]=0,"",Tabuľka1[[#This Row],[grainDirection]])</f>
        <v/>
      </c>
      <c r="L2" t="str">
        <f>IF(Tabuľka1[[#This Row],[Qty]]=0,"",Tabuľka1[[#This Row],[description]])</f>
        <v/>
      </c>
      <c r="M2" t="str">
        <f>IF(Tabuľka1[[#This Row],[Qty]]=0,"",Tabuľka1[[#This Row],[customer]])</f>
        <v/>
      </c>
      <c r="N2" t="str">
        <f>IF(Tabuľka1[[#This Row],[Qty]]=0,"",Tabuľka1[[#This Row],[job]])</f>
        <v/>
      </c>
      <c r="O2" t="str">
        <f>IF(Tabuľka1[[#This Row],[Qty]]=0,"",Tabuľka1[[#This Row],[band3]])</f>
        <v/>
      </c>
      <c r="P2" t="str">
        <f>IF(Tabuľka1[[#This Row],[Qty]]=0,"",Tabuľka1[[#This Row],[band1]])</f>
        <v/>
      </c>
      <c r="Q2" t="str">
        <f>IF(Tabuľka1[[#This Row],[Qty]]=0,"",Tabuľka1[[#This Row],[band4]])</f>
        <v/>
      </c>
      <c r="R2" t="str">
        <f>IF(Tabuľka1[[#This Row],[Qty]]=0,"",Tabuľka1[[#This Row],[band2]])</f>
        <v/>
      </c>
      <c r="S2" t="str">
        <f>IF(Tabuľka1[[#This Row],[Qty]]=0,"",Tabuľka1[[#This Row],[materialBoard]])</f>
        <v/>
      </c>
      <c r="T2" t="str">
        <f>IF(Tabuľka1[[#This Row],[Qty]]=0,"",Tabuľka1[[#This Row],[materialEdge]])</f>
        <v/>
      </c>
      <c r="U2" t="str">
        <f>IF(Tabuľka1[[#This Row],[Qty]]=0,"",Tabuľka1[[#This Row],[nazovDielu]])</f>
        <v/>
      </c>
    </row>
    <row r="3" spans="1:21" x14ac:dyDescent="0.25">
      <c r="A3" t="str">
        <f>IF(Tabuľka1[[#This Row],[Qty]]=0,"",Tabuľka1[[#This Row],[Qty]])</f>
        <v/>
      </c>
      <c r="B3" t="str">
        <f>IF(Tabuľka1[[#This Row],[Qty]]=0,"",Tabuľka1[[#This Row],[article]])</f>
        <v/>
      </c>
      <c r="C3" t="str">
        <f>IF(Tabuľka1[[#This Row],[Qty]]=0,"",Tabuľka1[[#This Row],[material]])</f>
        <v/>
      </c>
      <c r="D3" t="str">
        <f>IF(Tabuľka1[[#This Row],[Qty]]=0,"",Tabuľka1[[#This Row],[partname]])</f>
        <v/>
      </c>
      <c r="E3" t="str">
        <f>IF(Tabuľka1[[#This Row],[Qty]]=0,"",Tabuľka1[[#This Row],[width]])</f>
        <v/>
      </c>
      <c r="F3" t="str">
        <f>IF(Tabuľka1[[#This Row],[Qty]]=0,"",Tabuľka1[[#This Row],[height]])</f>
        <v/>
      </c>
      <c r="G3" t="str">
        <f>IF(Tabuľka1[[#This Row],[Qty]]=0,"",Tabuľka1[[#This Row],[thickness]])</f>
        <v/>
      </c>
      <c r="H3" t="str">
        <f>IF(Tabuľka1[[#This Row],[Qty]]=0,"",Tabuľka1[[#This Row],[rotation]])</f>
        <v/>
      </c>
      <c r="I3" t="str">
        <f>IF(Tabuľka1[[#This Row],[Qty]]=0,"",Tabuľka1[[#This Row],[margin]])</f>
        <v/>
      </c>
      <c r="J3" t="str">
        <f>IF(Tabuľka1[[#This Row],[Qty]]=0,"",Tabuľka1[[#This Row],[priority]])</f>
        <v/>
      </c>
      <c r="K3" t="str">
        <f>IF(Tabuľka1[[#This Row],[Qty]]=0,"",Tabuľka1[[#This Row],[grainDirection]])</f>
        <v/>
      </c>
      <c r="L3" t="str">
        <f>IF(Tabuľka1[[#This Row],[Qty]]=0,"",Tabuľka1[[#This Row],[description]])</f>
        <v/>
      </c>
      <c r="M3" t="str">
        <f>IF(Tabuľka1[[#This Row],[Qty]]=0,"",Tabuľka1[[#This Row],[customer]])</f>
        <v/>
      </c>
      <c r="N3" t="str">
        <f>IF(Tabuľka1[[#This Row],[Qty]]=0,"",Tabuľka1[[#This Row],[job]])</f>
        <v/>
      </c>
      <c r="O3" t="str">
        <f>IF(Tabuľka1[[#This Row],[Qty]]=0,"",Tabuľka1[[#This Row],[band3]])</f>
        <v/>
      </c>
      <c r="P3" t="str">
        <f>IF(Tabuľka1[[#This Row],[Qty]]=0,"",Tabuľka1[[#This Row],[band1]])</f>
        <v/>
      </c>
      <c r="Q3" t="str">
        <f>IF(Tabuľka1[[#This Row],[Qty]]=0,"",Tabuľka1[[#This Row],[band4]])</f>
        <v/>
      </c>
      <c r="R3" t="str">
        <f>IF(Tabuľka1[[#This Row],[Qty]]=0,"",Tabuľka1[[#This Row],[band2]])</f>
        <v/>
      </c>
      <c r="S3" t="str">
        <f>IF(Tabuľka1[[#This Row],[Qty]]=0,"",Tabuľka1[[#This Row],[materialBoard]])</f>
        <v/>
      </c>
      <c r="T3" t="str">
        <f>IF(Tabuľka1[[#This Row],[Qty]]=0,"",Tabuľka1[[#This Row],[materialEdge]])</f>
        <v/>
      </c>
      <c r="U3" t="str">
        <f>IF(Tabuľka1[[#This Row],[Qty]]=0,"",Tabuľka1[[#This Row],[nazovDielu]])</f>
        <v/>
      </c>
    </row>
    <row r="4" spans="1:21" x14ac:dyDescent="0.25">
      <c r="A4" t="str">
        <f>IF(Tabuľka1[[#This Row],[Qty]]=0,"",Tabuľka1[[#This Row],[Qty]])</f>
        <v/>
      </c>
      <c r="B4" t="str">
        <f>IF(Tabuľka1[[#This Row],[Qty]]=0,"",Tabuľka1[[#This Row],[article]])</f>
        <v/>
      </c>
      <c r="C4" t="str">
        <f>IF(Tabuľka1[[#This Row],[Qty]]=0,"",Tabuľka1[[#This Row],[material]])</f>
        <v/>
      </c>
      <c r="D4" t="str">
        <f>IF(Tabuľka1[[#This Row],[Qty]]=0,"",Tabuľka1[[#This Row],[partname]])</f>
        <v/>
      </c>
      <c r="E4" t="str">
        <f>IF(Tabuľka1[[#This Row],[Qty]]=0,"",Tabuľka1[[#This Row],[width]])</f>
        <v/>
      </c>
      <c r="F4" t="str">
        <f>IF(Tabuľka1[[#This Row],[Qty]]=0,"",Tabuľka1[[#This Row],[height]])</f>
        <v/>
      </c>
      <c r="G4" t="str">
        <f>IF(Tabuľka1[[#This Row],[Qty]]=0,"",Tabuľka1[[#This Row],[thickness]])</f>
        <v/>
      </c>
      <c r="H4" t="str">
        <f>IF(Tabuľka1[[#This Row],[Qty]]=0,"",Tabuľka1[[#This Row],[rotation]])</f>
        <v/>
      </c>
      <c r="I4" t="str">
        <f>IF(Tabuľka1[[#This Row],[Qty]]=0,"",Tabuľka1[[#This Row],[margin]])</f>
        <v/>
      </c>
      <c r="J4" t="str">
        <f>IF(Tabuľka1[[#This Row],[Qty]]=0,"",Tabuľka1[[#This Row],[priority]])</f>
        <v/>
      </c>
      <c r="K4" t="str">
        <f>IF(Tabuľka1[[#This Row],[Qty]]=0,"",Tabuľka1[[#This Row],[grainDirection]])</f>
        <v/>
      </c>
      <c r="L4" t="str">
        <f>IF(Tabuľka1[[#This Row],[Qty]]=0,"",Tabuľka1[[#This Row],[description]])</f>
        <v/>
      </c>
      <c r="M4" t="str">
        <f>IF(Tabuľka1[[#This Row],[Qty]]=0,"",Tabuľka1[[#This Row],[customer]])</f>
        <v/>
      </c>
      <c r="N4" t="str">
        <f>IF(Tabuľka1[[#This Row],[Qty]]=0,"",Tabuľka1[[#This Row],[job]])</f>
        <v/>
      </c>
      <c r="O4" t="str">
        <f>IF(Tabuľka1[[#This Row],[Qty]]=0,"",Tabuľka1[[#This Row],[band3]])</f>
        <v/>
      </c>
      <c r="P4" t="str">
        <f>IF(Tabuľka1[[#This Row],[Qty]]=0,"",Tabuľka1[[#This Row],[band1]])</f>
        <v/>
      </c>
      <c r="Q4" t="str">
        <f>IF(Tabuľka1[[#This Row],[Qty]]=0,"",Tabuľka1[[#This Row],[band4]])</f>
        <v/>
      </c>
      <c r="R4" t="str">
        <f>IF(Tabuľka1[[#This Row],[Qty]]=0,"",Tabuľka1[[#This Row],[band2]])</f>
        <v/>
      </c>
      <c r="S4" t="str">
        <f>IF(Tabuľka1[[#This Row],[Qty]]=0,"",Tabuľka1[[#This Row],[materialBoard]])</f>
        <v/>
      </c>
      <c r="T4" t="str">
        <f>IF(Tabuľka1[[#This Row],[Qty]]=0,"",Tabuľka1[[#This Row],[materialEdge]])</f>
        <v/>
      </c>
      <c r="U4" t="str">
        <f>IF(Tabuľka1[[#This Row],[Qty]]=0,"",Tabuľka1[[#This Row],[nazovDielu]])</f>
        <v/>
      </c>
    </row>
    <row r="5" spans="1:21" x14ac:dyDescent="0.25">
      <c r="A5" t="str">
        <f>IF(Tabuľka1[[#This Row],[Qty]]=0,"",Tabuľka1[[#This Row],[Qty]])</f>
        <v/>
      </c>
      <c r="B5" t="str">
        <f>IF(Tabuľka1[[#This Row],[Qty]]=0,"",Tabuľka1[[#This Row],[article]])</f>
        <v/>
      </c>
      <c r="C5" t="str">
        <f>IF(Tabuľka1[[#This Row],[Qty]]=0,"",Tabuľka1[[#This Row],[material]])</f>
        <v/>
      </c>
      <c r="D5" t="str">
        <f>IF(Tabuľka1[[#This Row],[Qty]]=0,"",Tabuľka1[[#This Row],[partname]])</f>
        <v/>
      </c>
      <c r="E5" t="str">
        <f>IF(Tabuľka1[[#This Row],[Qty]]=0,"",Tabuľka1[[#This Row],[width]])</f>
        <v/>
      </c>
      <c r="F5" t="str">
        <f>IF(Tabuľka1[[#This Row],[Qty]]=0,"",Tabuľka1[[#This Row],[height]])</f>
        <v/>
      </c>
      <c r="G5" t="str">
        <f>IF(Tabuľka1[[#This Row],[Qty]]=0,"",Tabuľka1[[#This Row],[thickness]])</f>
        <v/>
      </c>
      <c r="H5" t="str">
        <f>IF(Tabuľka1[[#This Row],[Qty]]=0,"",Tabuľka1[[#This Row],[rotation]])</f>
        <v/>
      </c>
      <c r="I5" t="str">
        <f>IF(Tabuľka1[[#This Row],[Qty]]=0,"",Tabuľka1[[#This Row],[margin]])</f>
        <v/>
      </c>
      <c r="J5" t="str">
        <f>IF(Tabuľka1[[#This Row],[Qty]]=0,"",Tabuľka1[[#This Row],[priority]])</f>
        <v/>
      </c>
      <c r="K5" t="str">
        <f>IF(Tabuľka1[[#This Row],[Qty]]=0,"",Tabuľka1[[#This Row],[grainDirection]])</f>
        <v/>
      </c>
      <c r="L5" t="str">
        <f>IF(Tabuľka1[[#This Row],[Qty]]=0,"",Tabuľka1[[#This Row],[description]])</f>
        <v/>
      </c>
      <c r="M5" t="str">
        <f>IF(Tabuľka1[[#This Row],[Qty]]=0,"",Tabuľka1[[#This Row],[customer]])</f>
        <v/>
      </c>
      <c r="N5" t="str">
        <f>IF(Tabuľka1[[#This Row],[Qty]]=0,"",Tabuľka1[[#This Row],[job]])</f>
        <v/>
      </c>
      <c r="O5" t="str">
        <f>IF(Tabuľka1[[#This Row],[Qty]]=0,"",Tabuľka1[[#This Row],[band3]])</f>
        <v/>
      </c>
      <c r="P5" t="str">
        <f>IF(Tabuľka1[[#This Row],[Qty]]=0,"",Tabuľka1[[#This Row],[band1]])</f>
        <v/>
      </c>
      <c r="Q5" t="str">
        <f>IF(Tabuľka1[[#This Row],[Qty]]=0,"",Tabuľka1[[#This Row],[band4]])</f>
        <v/>
      </c>
      <c r="R5" t="str">
        <f>IF(Tabuľka1[[#This Row],[Qty]]=0,"",Tabuľka1[[#This Row],[band2]])</f>
        <v/>
      </c>
      <c r="S5" t="str">
        <f>IF(Tabuľka1[[#This Row],[Qty]]=0,"",Tabuľka1[[#This Row],[materialBoard]])</f>
        <v/>
      </c>
      <c r="T5" t="str">
        <f>IF(Tabuľka1[[#This Row],[Qty]]=0,"",Tabuľka1[[#This Row],[materialEdge]])</f>
        <v/>
      </c>
      <c r="U5" t="str">
        <f>IF(Tabuľka1[[#This Row],[Qty]]=0,"",Tabuľka1[[#This Row],[nazovDielu]])</f>
        <v/>
      </c>
    </row>
    <row r="6" spans="1:21" x14ac:dyDescent="0.25">
      <c r="A6" t="str">
        <f>IF(Tabuľka1[[#This Row],[Qty]]=0,"",Tabuľka1[[#This Row],[Qty]])</f>
        <v/>
      </c>
      <c r="B6" t="str">
        <f>IF(Tabuľka1[[#This Row],[Qty]]=0,"",Tabuľka1[[#This Row],[article]])</f>
        <v/>
      </c>
      <c r="C6" t="str">
        <f>IF(Tabuľka1[[#This Row],[Qty]]=0,"",Tabuľka1[[#This Row],[material]])</f>
        <v/>
      </c>
      <c r="D6" t="str">
        <f>IF(Tabuľka1[[#This Row],[Qty]]=0,"",Tabuľka1[[#This Row],[partname]])</f>
        <v/>
      </c>
      <c r="E6" t="str">
        <f>IF(Tabuľka1[[#This Row],[Qty]]=0,"",Tabuľka1[[#This Row],[width]])</f>
        <v/>
      </c>
      <c r="F6" t="str">
        <f>IF(Tabuľka1[[#This Row],[Qty]]=0,"",Tabuľka1[[#This Row],[height]])</f>
        <v/>
      </c>
      <c r="G6" t="str">
        <f>IF(Tabuľka1[[#This Row],[Qty]]=0,"",Tabuľka1[[#This Row],[thickness]])</f>
        <v/>
      </c>
      <c r="H6" t="str">
        <f>IF(Tabuľka1[[#This Row],[Qty]]=0,"",Tabuľka1[[#This Row],[rotation]])</f>
        <v/>
      </c>
      <c r="I6" t="str">
        <f>IF(Tabuľka1[[#This Row],[Qty]]=0,"",Tabuľka1[[#This Row],[margin]])</f>
        <v/>
      </c>
      <c r="J6" t="str">
        <f>IF(Tabuľka1[[#This Row],[Qty]]=0,"",Tabuľka1[[#This Row],[priority]])</f>
        <v/>
      </c>
      <c r="K6" t="str">
        <f>IF(Tabuľka1[[#This Row],[Qty]]=0,"",Tabuľka1[[#This Row],[grainDirection]])</f>
        <v/>
      </c>
      <c r="L6" t="str">
        <f>IF(Tabuľka1[[#This Row],[Qty]]=0,"",Tabuľka1[[#This Row],[description]])</f>
        <v/>
      </c>
      <c r="M6" t="str">
        <f>IF(Tabuľka1[[#This Row],[Qty]]=0,"",Tabuľka1[[#This Row],[customer]])</f>
        <v/>
      </c>
      <c r="N6" t="str">
        <f>IF(Tabuľka1[[#This Row],[Qty]]=0,"",Tabuľka1[[#This Row],[job]])</f>
        <v/>
      </c>
      <c r="O6" t="str">
        <f>IF(Tabuľka1[[#This Row],[Qty]]=0,"",Tabuľka1[[#This Row],[band3]])</f>
        <v/>
      </c>
      <c r="P6" t="str">
        <f>IF(Tabuľka1[[#This Row],[Qty]]=0,"",Tabuľka1[[#This Row],[band1]])</f>
        <v/>
      </c>
      <c r="Q6" t="str">
        <f>IF(Tabuľka1[[#This Row],[Qty]]=0,"",Tabuľka1[[#This Row],[band4]])</f>
        <v/>
      </c>
      <c r="R6" t="str">
        <f>IF(Tabuľka1[[#This Row],[Qty]]=0,"",Tabuľka1[[#This Row],[band2]])</f>
        <v/>
      </c>
      <c r="S6" t="str">
        <f>IF(Tabuľka1[[#This Row],[Qty]]=0,"",Tabuľka1[[#This Row],[materialBoard]])</f>
        <v/>
      </c>
      <c r="T6" t="str">
        <f>IF(Tabuľka1[[#This Row],[Qty]]=0,"",Tabuľka1[[#This Row],[materialEdge]])</f>
        <v/>
      </c>
      <c r="U6" t="str">
        <f>IF(Tabuľka1[[#This Row],[Qty]]=0,"",Tabuľka1[[#This Row],[nazovDielu]])</f>
        <v/>
      </c>
    </row>
    <row r="7" spans="1:21" x14ac:dyDescent="0.25">
      <c r="A7" t="str">
        <f>IF(Tabuľka1[[#This Row],[Qty]]=0,"",Tabuľka1[[#This Row],[Qty]])</f>
        <v/>
      </c>
      <c r="B7" t="str">
        <f>IF(Tabuľka1[[#This Row],[Qty]]=0,"",Tabuľka1[[#This Row],[article]])</f>
        <v/>
      </c>
      <c r="C7" t="str">
        <f>IF(Tabuľka1[[#This Row],[Qty]]=0,"",Tabuľka1[[#This Row],[material]])</f>
        <v/>
      </c>
      <c r="D7" t="str">
        <f>IF(Tabuľka1[[#This Row],[Qty]]=0,"",Tabuľka1[[#This Row],[partname]])</f>
        <v/>
      </c>
      <c r="E7" t="str">
        <f>IF(Tabuľka1[[#This Row],[Qty]]=0,"",Tabuľka1[[#This Row],[width]])</f>
        <v/>
      </c>
      <c r="F7" t="str">
        <f>IF(Tabuľka1[[#This Row],[Qty]]=0,"",Tabuľka1[[#This Row],[height]])</f>
        <v/>
      </c>
      <c r="G7" t="str">
        <f>IF(Tabuľka1[[#This Row],[Qty]]=0,"",Tabuľka1[[#This Row],[thickness]])</f>
        <v/>
      </c>
      <c r="H7" t="str">
        <f>IF(Tabuľka1[[#This Row],[Qty]]=0,"",Tabuľka1[[#This Row],[rotation]])</f>
        <v/>
      </c>
      <c r="I7" t="str">
        <f>IF(Tabuľka1[[#This Row],[Qty]]=0,"",Tabuľka1[[#This Row],[margin]])</f>
        <v/>
      </c>
      <c r="J7" t="str">
        <f>IF(Tabuľka1[[#This Row],[Qty]]=0,"",Tabuľka1[[#This Row],[priority]])</f>
        <v/>
      </c>
      <c r="K7" t="str">
        <f>IF(Tabuľka1[[#This Row],[Qty]]=0,"",Tabuľka1[[#This Row],[grainDirection]])</f>
        <v/>
      </c>
      <c r="L7" t="str">
        <f>IF(Tabuľka1[[#This Row],[Qty]]=0,"",Tabuľka1[[#This Row],[description]])</f>
        <v/>
      </c>
      <c r="M7" t="str">
        <f>IF(Tabuľka1[[#This Row],[Qty]]=0,"",Tabuľka1[[#This Row],[customer]])</f>
        <v/>
      </c>
      <c r="N7" t="str">
        <f>IF(Tabuľka1[[#This Row],[Qty]]=0,"",Tabuľka1[[#This Row],[job]])</f>
        <v/>
      </c>
      <c r="O7" t="str">
        <f>IF(Tabuľka1[[#This Row],[Qty]]=0,"",Tabuľka1[[#This Row],[band3]])</f>
        <v/>
      </c>
      <c r="P7" t="str">
        <f>IF(Tabuľka1[[#This Row],[Qty]]=0,"",Tabuľka1[[#This Row],[band1]])</f>
        <v/>
      </c>
      <c r="Q7" t="str">
        <f>IF(Tabuľka1[[#This Row],[Qty]]=0,"",Tabuľka1[[#This Row],[band4]])</f>
        <v/>
      </c>
      <c r="R7" t="str">
        <f>IF(Tabuľka1[[#This Row],[Qty]]=0,"",Tabuľka1[[#This Row],[band2]])</f>
        <v/>
      </c>
      <c r="S7" t="str">
        <f>IF(Tabuľka1[[#This Row],[Qty]]=0,"",Tabuľka1[[#This Row],[materialBoard]])</f>
        <v/>
      </c>
      <c r="T7" t="str">
        <f>IF(Tabuľka1[[#This Row],[Qty]]=0,"",Tabuľka1[[#This Row],[materialEdge]])</f>
        <v/>
      </c>
      <c r="U7" t="str">
        <f>IF(Tabuľka1[[#This Row],[Qty]]=0,"",Tabuľka1[[#This Row],[nazovDielu]])</f>
        <v/>
      </c>
    </row>
    <row r="8" spans="1:21" x14ac:dyDescent="0.25">
      <c r="A8" t="str">
        <f>IF(Tabuľka1[[#This Row],[Qty]]=0,"",Tabuľka1[[#This Row],[Qty]])</f>
        <v/>
      </c>
      <c r="B8" t="str">
        <f>IF(Tabuľka1[[#This Row],[Qty]]=0,"",Tabuľka1[[#This Row],[article]])</f>
        <v/>
      </c>
      <c r="C8" t="str">
        <f>IF(Tabuľka1[[#This Row],[Qty]]=0,"",Tabuľka1[[#This Row],[material]])</f>
        <v/>
      </c>
      <c r="D8" t="str">
        <f>IF(Tabuľka1[[#This Row],[Qty]]=0,"",Tabuľka1[[#This Row],[partname]])</f>
        <v/>
      </c>
      <c r="E8" t="str">
        <f>IF(Tabuľka1[[#This Row],[Qty]]=0,"",Tabuľka1[[#This Row],[width]])</f>
        <v/>
      </c>
      <c r="F8" t="str">
        <f>IF(Tabuľka1[[#This Row],[Qty]]=0,"",Tabuľka1[[#This Row],[height]])</f>
        <v/>
      </c>
      <c r="G8" t="str">
        <f>IF(Tabuľka1[[#This Row],[Qty]]=0,"",Tabuľka1[[#This Row],[thickness]])</f>
        <v/>
      </c>
      <c r="H8" t="str">
        <f>IF(Tabuľka1[[#This Row],[Qty]]=0,"",Tabuľka1[[#This Row],[rotation]])</f>
        <v/>
      </c>
      <c r="I8" t="str">
        <f>IF(Tabuľka1[[#This Row],[Qty]]=0,"",Tabuľka1[[#This Row],[margin]])</f>
        <v/>
      </c>
      <c r="J8" t="str">
        <f>IF(Tabuľka1[[#This Row],[Qty]]=0,"",Tabuľka1[[#This Row],[priority]])</f>
        <v/>
      </c>
      <c r="K8" t="str">
        <f>IF(Tabuľka1[[#This Row],[Qty]]=0,"",Tabuľka1[[#This Row],[grainDirection]])</f>
        <v/>
      </c>
      <c r="L8" t="str">
        <f>IF(Tabuľka1[[#This Row],[Qty]]=0,"",Tabuľka1[[#This Row],[description]])</f>
        <v/>
      </c>
      <c r="M8" t="str">
        <f>IF(Tabuľka1[[#This Row],[Qty]]=0,"",Tabuľka1[[#This Row],[customer]])</f>
        <v/>
      </c>
      <c r="N8" t="str">
        <f>IF(Tabuľka1[[#This Row],[Qty]]=0,"",Tabuľka1[[#This Row],[job]])</f>
        <v/>
      </c>
      <c r="O8" t="str">
        <f>IF(Tabuľka1[[#This Row],[Qty]]=0,"",Tabuľka1[[#This Row],[band3]])</f>
        <v/>
      </c>
      <c r="P8" t="str">
        <f>IF(Tabuľka1[[#This Row],[Qty]]=0,"",Tabuľka1[[#This Row],[band1]])</f>
        <v/>
      </c>
      <c r="Q8" t="str">
        <f>IF(Tabuľka1[[#This Row],[Qty]]=0,"",Tabuľka1[[#This Row],[band4]])</f>
        <v/>
      </c>
      <c r="R8" t="str">
        <f>IF(Tabuľka1[[#This Row],[Qty]]=0,"",Tabuľka1[[#This Row],[band2]])</f>
        <v/>
      </c>
      <c r="S8" t="str">
        <f>IF(Tabuľka1[[#This Row],[Qty]]=0,"",Tabuľka1[[#This Row],[materialBoard]])</f>
        <v/>
      </c>
      <c r="T8" t="str">
        <f>IF(Tabuľka1[[#This Row],[Qty]]=0,"",Tabuľka1[[#This Row],[materialEdge]])</f>
        <v/>
      </c>
      <c r="U8" t="str">
        <f>IF(Tabuľka1[[#This Row],[Qty]]=0,"",Tabuľka1[[#This Row],[nazovDielu]])</f>
        <v/>
      </c>
    </row>
    <row r="9" spans="1:21" x14ac:dyDescent="0.25">
      <c r="A9" t="str">
        <f>IF(Tabuľka1[[#This Row],[Qty]]=0,"",Tabuľka1[[#This Row],[Qty]])</f>
        <v/>
      </c>
      <c r="B9" t="str">
        <f>IF(Tabuľka1[[#This Row],[Qty]]=0,"",Tabuľka1[[#This Row],[article]])</f>
        <v/>
      </c>
      <c r="C9" t="str">
        <f>IF(Tabuľka1[[#This Row],[Qty]]=0,"",Tabuľka1[[#This Row],[material]])</f>
        <v/>
      </c>
      <c r="D9" t="str">
        <f>IF(Tabuľka1[[#This Row],[Qty]]=0,"",Tabuľka1[[#This Row],[partname]])</f>
        <v/>
      </c>
      <c r="E9" t="str">
        <f>IF(Tabuľka1[[#This Row],[Qty]]=0,"",Tabuľka1[[#This Row],[width]])</f>
        <v/>
      </c>
      <c r="F9" t="str">
        <f>IF(Tabuľka1[[#This Row],[Qty]]=0,"",Tabuľka1[[#This Row],[height]])</f>
        <v/>
      </c>
      <c r="G9" t="str">
        <f>IF(Tabuľka1[[#This Row],[Qty]]=0,"",Tabuľka1[[#This Row],[thickness]])</f>
        <v/>
      </c>
      <c r="H9" t="str">
        <f>IF(Tabuľka1[[#This Row],[Qty]]=0,"",Tabuľka1[[#This Row],[rotation]])</f>
        <v/>
      </c>
      <c r="I9" t="str">
        <f>IF(Tabuľka1[[#This Row],[Qty]]=0,"",Tabuľka1[[#This Row],[margin]])</f>
        <v/>
      </c>
      <c r="J9" t="str">
        <f>IF(Tabuľka1[[#This Row],[Qty]]=0,"",Tabuľka1[[#This Row],[priority]])</f>
        <v/>
      </c>
      <c r="K9" t="str">
        <f>IF(Tabuľka1[[#This Row],[Qty]]=0,"",Tabuľka1[[#This Row],[grainDirection]])</f>
        <v/>
      </c>
      <c r="L9" t="str">
        <f>IF(Tabuľka1[[#This Row],[Qty]]=0,"",Tabuľka1[[#This Row],[description]])</f>
        <v/>
      </c>
      <c r="M9" t="str">
        <f>IF(Tabuľka1[[#This Row],[Qty]]=0,"",Tabuľka1[[#This Row],[customer]])</f>
        <v/>
      </c>
      <c r="N9" t="str">
        <f>IF(Tabuľka1[[#This Row],[Qty]]=0,"",Tabuľka1[[#This Row],[job]])</f>
        <v/>
      </c>
      <c r="O9" t="str">
        <f>IF(Tabuľka1[[#This Row],[Qty]]=0,"",Tabuľka1[[#This Row],[band3]])</f>
        <v/>
      </c>
      <c r="P9" t="str">
        <f>IF(Tabuľka1[[#This Row],[Qty]]=0,"",Tabuľka1[[#This Row],[band1]])</f>
        <v/>
      </c>
      <c r="Q9" t="str">
        <f>IF(Tabuľka1[[#This Row],[Qty]]=0,"",Tabuľka1[[#This Row],[band4]])</f>
        <v/>
      </c>
      <c r="R9" t="str">
        <f>IF(Tabuľka1[[#This Row],[Qty]]=0,"",Tabuľka1[[#This Row],[band2]])</f>
        <v/>
      </c>
      <c r="S9" t="str">
        <f>IF(Tabuľka1[[#This Row],[Qty]]=0,"",Tabuľka1[[#This Row],[materialBoard]])</f>
        <v/>
      </c>
      <c r="T9" t="str">
        <f>IF(Tabuľka1[[#This Row],[Qty]]=0,"",Tabuľka1[[#This Row],[materialEdge]])</f>
        <v/>
      </c>
      <c r="U9" t="str">
        <f>IF(Tabuľka1[[#This Row],[Qty]]=0,"",Tabuľka1[[#This Row],[nazovDielu]])</f>
        <v/>
      </c>
    </row>
    <row r="10" spans="1:21" x14ac:dyDescent="0.25">
      <c r="A10" t="str">
        <f>IF(Tabuľka1[[#This Row],[Qty]]=0,"",Tabuľka1[[#This Row],[Qty]])</f>
        <v/>
      </c>
      <c r="B10" t="str">
        <f>IF(Tabuľka1[[#This Row],[Qty]]=0,"",Tabuľka1[[#This Row],[article]])</f>
        <v/>
      </c>
      <c r="C10" t="str">
        <f>IF(Tabuľka1[[#This Row],[Qty]]=0,"",Tabuľka1[[#This Row],[material]])</f>
        <v/>
      </c>
      <c r="D10" t="str">
        <f>IF(Tabuľka1[[#This Row],[Qty]]=0,"",Tabuľka1[[#This Row],[partname]])</f>
        <v/>
      </c>
      <c r="E10" t="str">
        <f>IF(Tabuľka1[[#This Row],[Qty]]=0,"",Tabuľka1[[#This Row],[width]])</f>
        <v/>
      </c>
      <c r="F10" t="str">
        <f>IF(Tabuľka1[[#This Row],[Qty]]=0,"",Tabuľka1[[#This Row],[height]])</f>
        <v/>
      </c>
      <c r="G10" t="str">
        <f>IF(Tabuľka1[[#This Row],[Qty]]=0,"",Tabuľka1[[#This Row],[thickness]])</f>
        <v/>
      </c>
      <c r="H10" t="str">
        <f>IF(Tabuľka1[[#This Row],[Qty]]=0,"",Tabuľka1[[#This Row],[rotation]])</f>
        <v/>
      </c>
      <c r="I10" t="str">
        <f>IF(Tabuľka1[[#This Row],[Qty]]=0,"",Tabuľka1[[#This Row],[margin]])</f>
        <v/>
      </c>
      <c r="J10" t="str">
        <f>IF(Tabuľka1[[#This Row],[Qty]]=0,"",Tabuľka1[[#This Row],[priority]])</f>
        <v/>
      </c>
      <c r="K10" t="str">
        <f>IF(Tabuľka1[[#This Row],[Qty]]=0,"",Tabuľka1[[#This Row],[grainDirection]])</f>
        <v/>
      </c>
      <c r="L10" t="str">
        <f>IF(Tabuľka1[[#This Row],[Qty]]=0,"",Tabuľka1[[#This Row],[description]])</f>
        <v/>
      </c>
      <c r="M10" t="str">
        <f>IF(Tabuľka1[[#This Row],[Qty]]=0,"",Tabuľka1[[#This Row],[customer]])</f>
        <v/>
      </c>
      <c r="N10" t="str">
        <f>IF(Tabuľka1[[#This Row],[Qty]]=0,"",Tabuľka1[[#This Row],[job]])</f>
        <v/>
      </c>
      <c r="O10" t="str">
        <f>IF(Tabuľka1[[#This Row],[Qty]]=0,"",Tabuľka1[[#This Row],[band3]])</f>
        <v/>
      </c>
      <c r="P10" t="str">
        <f>IF(Tabuľka1[[#This Row],[Qty]]=0,"",Tabuľka1[[#This Row],[band1]])</f>
        <v/>
      </c>
      <c r="Q10" t="str">
        <f>IF(Tabuľka1[[#This Row],[Qty]]=0,"",Tabuľka1[[#This Row],[band4]])</f>
        <v/>
      </c>
      <c r="R10" t="str">
        <f>IF(Tabuľka1[[#This Row],[Qty]]=0,"",Tabuľka1[[#This Row],[band2]])</f>
        <v/>
      </c>
      <c r="S10" t="str">
        <f>IF(Tabuľka1[[#This Row],[Qty]]=0,"",Tabuľka1[[#This Row],[materialBoard]])</f>
        <v/>
      </c>
      <c r="T10" t="str">
        <f>IF(Tabuľka1[[#This Row],[Qty]]=0,"",Tabuľka1[[#This Row],[materialEdge]])</f>
        <v/>
      </c>
      <c r="U10" t="str">
        <f>IF(Tabuľka1[[#This Row],[Qty]]=0,"",Tabuľka1[[#This Row],[nazovDielu]])</f>
        <v/>
      </c>
    </row>
    <row r="11" spans="1:21" x14ac:dyDescent="0.25">
      <c r="A11" t="str">
        <f>IF(Tabuľka1[[#This Row],[Qty]]=0,"",Tabuľka1[[#This Row],[Qty]])</f>
        <v/>
      </c>
      <c r="B11" t="str">
        <f>IF(Tabuľka1[[#This Row],[Qty]]=0,"",Tabuľka1[[#This Row],[article]])</f>
        <v/>
      </c>
      <c r="C11" t="str">
        <f>IF(Tabuľka1[[#This Row],[Qty]]=0,"",Tabuľka1[[#This Row],[material]])</f>
        <v/>
      </c>
      <c r="D11" t="str">
        <f>IF(Tabuľka1[[#This Row],[Qty]]=0,"",Tabuľka1[[#This Row],[partname]])</f>
        <v/>
      </c>
      <c r="E11" t="str">
        <f>IF(Tabuľka1[[#This Row],[Qty]]=0,"",Tabuľka1[[#This Row],[width]])</f>
        <v/>
      </c>
      <c r="F11" t="str">
        <f>IF(Tabuľka1[[#This Row],[Qty]]=0,"",Tabuľka1[[#This Row],[height]])</f>
        <v/>
      </c>
      <c r="G11" t="str">
        <f>IF(Tabuľka1[[#This Row],[Qty]]=0,"",Tabuľka1[[#This Row],[thickness]])</f>
        <v/>
      </c>
      <c r="H11" t="str">
        <f>IF(Tabuľka1[[#This Row],[Qty]]=0,"",Tabuľka1[[#This Row],[rotation]])</f>
        <v/>
      </c>
      <c r="I11" t="str">
        <f>IF(Tabuľka1[[#This Row],[Qty]]=0,"",Tabuľka1[[#This Row],[margin]])</f>
        <v/>
      </c>
      <c r="J11" t="str">
        <f>IF(Tabuľka1[[#This Row],[Qty]]=0,"",Tabuľka1[[#This Row],[priority]])</f>
        <v/>
      </c>
      <c r="K11" t="str">
        <f>IF(Tabuľka1[[#This Row],[Qty]]=0,"",Tabuľka1[[#This Row],[grainDirection]])</f>
        <v/>
      </c>
      <c r="L11" t="str">
        <f>IF(Tabuľka1[[#This Row],[Qty]]=0,"",Tabuľka1[[#This Row],[description]])</f>
        <v/>
      </c>
      <c r="M11" t="str">
        <f>IF(Tabuľka1[[#This Row],[Qty]]=0,"",Tabuľka1[[#This Row],[customer]])</f>
        <v/>
      </c>
      <c r="N11" t="str">
        <f>IF(Tabuľka1[[#This Row],[Qty]]=0,"",Tabuľka1[[#This Row],[job]])</f>
        <v/>
      </c>
      <c r="O11" t="str">
        <f>IF(Tabuľka1[[#This Row],[Qty]]=0,"",Tabuľka1[[#This Row],[band3]])</f>
        <v/>
      </c>
      <c r="P11" t="str">
        <f>IF(Tabuľka1[[#This Row],[Qty]]=0,"",Tabuľka1[[#This Row],[band1]])</f>
        <v/>
      </c>
      <c r="Q11" t="str">
        <f>IF(Tabuľka1[[#This Row],[Qty]]=0,"",Tabuľka1[[#This Row],[band4]])</f>
        <v/>
      </c>
      <c r="R11" t="str">
        <f>IF(Tabuľka1[[#This Row],[Qty]]=0,"",Tabuľka1[[#This Row],[band2]])</f>
        <v/>
      </c>
      <c r="S11" t="str">
        <f>IF(Tabuľka1[[#This Row],[Qty]]=0,"",Tabuľka1[[#This Row],[materialBoard]])</f>
        <v/>
      </c>
      <c r="T11" t="str">
        <f>IF(Tabuľka1[[#This Row],[Qty]]=0,"",Tabuľka1[[#This Row],[materialEdge]])</f>
        <v/>
      </c>
      <c r="U11" t="str">
        <f>IF(Tabuľka1[[#This Row],[Qty]]=0,"",Tabuľka1[[#This Row],[nazovDielu]])</f>
        <v/>
      </c>
    </row>
    <row r="12" spans="1:21" x14ac:dyDescent="0.25">
      <c r="A12" t="str">
        <f>IF(Tabuľka1[[#This Row],[Qty]]=0,"",Tabuľka1[[#This Row],[Qty]])</f>
        <v/>
      </c>
      <c r="B12" t="str">
        <f>IF(Tabuľka1[[#This Row],[Qty]]=0,"",Tabuľka1[[#This Row],[article]])</f>
        <v/>
      </c>
      <c r="C12" t="str">
        <f>IF(Tabuľka1[[#This Row],[Qty]]=0,"",Tabuľka1[[#This Row],[material]])</f>
        <v/>
      </c>
      <c r="D12" t="str">
        <f>IF(Tabuľka1[[#This Row],[Qty]]=0,"",Tabuľka1[[#This Row],[partname]])</f>
        <v/>
      </c>
      <c r="E12" t="str">
        <f>IF(Tabuľka1[[#This Row],[Qty]]=0,"",Tabuľka1[[#This Row],[width]])</f>
        <v/>
      </c>
      <c r="F12" t="str">
        <f>IF(Tabuľka1[[#This Row],[Qty]]=0,"",Tabuľka1[[#This Row],[height]])</f>
        <v/>
      </c>
      <c r="G12" t="str">
        <f>IF(Tabuľka1[[#This Row],[Qty]]=0,"",Tabuľka1[[#This Row],[thickness]])</f>
        <v/>
      </c>
      <c r="H12" t="str">
        <f>IF(Tabuľka1[[#This Row],[Qty]]=0,"",Tabuľka1[[#This Row],[rotation]])</f>
        <v/>
      </c>
      <c r="I12" t="str">
        <f>IF(Tabuľka1[[#This Row],[Qty]]=0,"",Tabuľka1[[#This Row],[margin]])</f>
        <v/>
      </c>
      <c r="J12" t="str">
        <f>IF(Tabuľka1[[#This Row],[Qty]]=0,"",Tabuľka1[[#This Row],[priority]])</f>
        <v/>
      </c>
      <c r="K12" t="str">
        <f>IF(Tabuľka1[[#This Row],[Qty]]=0,"",Tabuľka1[[#This Row],[grainDirection]])</f>
        <v/>
      </c>
      <c r="L12" t="str">
        <f>IF(Tabuľka1[[#This Row],[Qty]]=0,"",Tabuľka1[[#This Row],[description]])</f>
        <v/>
      </c>
      <c r="M12" t="str">
        <f>IF(Tabuľka1[[#This Row],[Qty]]=0,"",Tabuľka1[[#This Row],[customer]])</f>
        <v/>
      </c>
      <c r="N12" t="str">
        <f>IF(Tabuľka1[[#This Row],[Qty]]=0,"",Tabuľka1[[#This Row],[job]])</f>
        <v/>
      </c>
      <c r="O12" t="str">
        <f>IF(Tabuľka1[[#This Row],[Qty]]=0,"",Tabuľka1[[#This Row],[band3]])</f>
        <v/>
      </c>
      <c r="P12" t="str">
        <f>IF(Tabuľka1[[#This Row],[Qty]]=0,"",Tabuľka1[[#This Row],[band1]])</f>
        <v/>
      </c>
      <c r="Q12" t="str">
        <f>IF(Tabuľka1[[#This Row],[Qty]]=0,"",Tabuľka1[[#This Row],[band4]])</f>
        <v/>
      </c>
      <c r="R12" t="str">
        <f>IF(Tabuľka1[[#This Row],[Qty]]=0,"",Tabuľka1[[#This Row],[band2]])</f>
        <v/>
      </c>
      <c r="S12" t="str">
        <f>IF(Tabuľka1[[#This Row],[Qty]]=0,"",Tabuľka1[[#This Row],[materialBoard]])</f>
        <v/>
      </c>
      <c r="T12" t="str">
        <f>IF(Tabuľka1[[#This Row],[Qty]]=0,"",Tabuľka1[[#This Row],[materialEdge]])</f>
        <v/>
      </c>
      <c r="U12" t="str">
        <f>IF(Tabuľka1[[#This Row],[Qty]]=0,"",Tabuľka1[[#This Row],[nazovDielu]])</f>
        <v/>
      </c>
    </row>
    <row r="13" spans="1:21" x14ac:dyDescent="0.25">
      <c r="A13" t="str">
        <f>IF(Tabuľka1[[#This Row],[Qty]]=0,"",Tabuľka1[[#This Row],[Qty]])</f>
        <v/>
      </c>
      <c r="B13" t="str">
        <f>IF(Tabuľka1[[#This Row],[Qty]]=0,"",Tabuľka1[[#This Row],[article]])</f>
        <v/>
      </c>
      <c r="C13" t="str">
        <f>IF(Tabuľka1[[#This Row],[Qty]]=0,"",Tabuľka1[[#This Row],[material]])</f>
        <v/>
      </c>
      <c r="D13" t="str">
        <f>IF(Tabuľka1[[#This Row],[Qty]]=0,"",Tabuľka1[[#This Row],[partname]])</f>
        <v/>
      </c>
      <c r="E13" t="str">
        <f>IF(Tabuľka1[[#This Row],[Qty]]=0,"",Tabuľka1[[#This Row],[width]])</f>
        <v/>
      </c>
      <c r="F13" t="str">
        <f>IF(Tabuľka1[[#This Row],[Qty]]=0,"",Tabuľka1[[#This Row],[height]])</f>
        <v/>
      </c>
      <c r="G13" t="str">
        <f>IF(Tabuľka1[[#This Row],[Qty]]=0,"",Tabuľka1[[#This Row],[thickness]])</f>
        <v/>
      </c>
      <c r="H13" t="str">
        <f>IF(Tabuľka1[[#This Row],[Qty]]=0,"",Tabuľka1[[#This Row],[rotation]])</f>
        <v/>
      </c>
      <c r="I13" t="str">
        <f>IF(Tabuľka1[[#This Row],[Qty]]=0,"",Tabuľka1[[#This Row],[margin]])</f>
        <v/>
      </c>
      <c r="J13" t="str">
        <f>IF(Tabuľka1[[#This Row],[Qty]]=0,"",Tabuľka1[[#This Row],[priority]])</f>
        <v/>
      </c>
      <c r="K13" t="str">
        <f>IF(Tabuľka1[[#This Row],[Qty]]=0,"",Tabuľka1[[#This Row],[grainDirection]])</f>
        <v/>
      </c>
      <c r="L13" t="str">
        <f>IF(Tabuľka1[[#This Row],[Qty]]=0,"",Tabuľka1[[#This Row],[description]])</f>
        <v/>
      </c>
      <c r="M13" t="str">
        <f>IF(Tabuľka1[[#This Row],[Qty]]=0,"",Tabuľka1[[#This Row],[customer]])</f>
        <v/>
      </c>
      <c r="N13" t="str">
        <f>IF(Tabuľka1[[#This Row],[Qty]]=0,"",Tabuľka1[[#This Row],[job]])</f>
        <v/>
      </c>
      <c r="O13" t="str">
        <f>IF(Tabuľka1[[#This Row],[Qty]]=0,"",Tabuľka1[[#This Row],[band3]])</f>
        <v/>
      </c>
      <c r="P13" t="str">
        <f>IF(Tabuľka1[[#This Row],[Qty]]=0,"",Tabuľka1[[#This Row],[band1]])</f>
        <v/>
      </c>
      <c r="Q13" t="str">
        <f>IF(Tabuľka1[[#This Row],[Qty]]=0,"",Tabuľka1[[#This Row],[band4]])</f>
        <v/>
      </c>
      <c r="R13" t="str">
        <f>IF(Tabuľka1[[#This Row],[Qty]]=0,"",Tabuľka1[[#This Row],[band2]])</f>
        <v/>
      </c>
      <c r="S13" t="str">
        <f>IF(Tabuľka1[[#This Row],[Qty]]=0,"",Tabuľka1[[#This Row],[material]])</f>
        <v/>
      </c>
      <c r="T13" t="str">
        <f>IF(Tabuľka1[[#This Row],[Qty]]=0,"",Tabuľka1[[#This Row],[partname]])</f>
        <v/>
      </c>
      <c r="U13" t="str">
        <f>IF(Tabuľka1[[#This Row],[Qty]]=0,"",Tabuľka1[[#This Row],[width]])</f>
        <v/>
      </c>
    </row>
    <row r="14" spans="1:21" x14ac:dyDescent="0.25">
      <c r="A14" t="str">
        <f>IF(Tabuľka1[[#This Row],[Qty]]=0,"",Tabuľka1[[#This Row],[Qty]])</f>
        <v/>
      </c>
      <c r="B14" t="str">
        <f>IF(Tabuľka1[[#This Row],[Qty]]=0,"",Tabuľka1[[#This Row],[article]])</f>
        <v/>
      </c>
      <c r="C14" t="str">
        <f>IF(Tabuľka1[[#This Row],[Qty]]=0,"",Tabuľka1[[#This Row],[material]])</f>
        <v/>
      </c>
      <c r="D14" t="str">
        <f>IF(Tabuľka1[[#This Row],[Qty]]=0,"",Tabuľka1[[#This Row],[partname]])</f>
        <v/>
      </c>
      <c r="E14" t="str">
        <f>IF(Tabuľka1[[#This Row],[Qty]]=0,"",Tabuľka1[[#This Row],[width]])</f>
        <v/>
      </c>
      <c r="F14" t="str">
        <f>IF(Tabuľka1[[#This Row],[Qty]]=0,"",Tabuľka1[[#This Row],[height]])</f>
        <v/>
      </c>
      <c r="G14" t="str">
        <f>IF(Tabuľka1[[#This Row],[Qty]]=0,"",Tabuľka1[[#This Row],[thickness]])</f>
        <v/>
      </c>
      <c r="H14" t="str">
        <f>IF(Tabuľka1[[#This Row],[Qty]]=0,"",Tabuľka1[[#This Row],[rotation]])</f>
        <v/>
      </c>
      <c r="I14" t="str">
        <f>IF(Tabuľka1[[#This Row],[Qty]]=0,"",Tabuľka1[[#This Row],[margin]])</f>
        <v/>
      </c>
      <c r="J14" t="str">
        <f>IF(Tabuľka1[[#This Row],[Qty]]=0,"",Tabuľka1[[#This Row],[priority]])</f>
        <v/>
      </c>
      <c r="K14" t="str">
        <f>IF(Tabuľka1[[#This Row],[Qty]]=0,"",Tabuľka1[[#This Row],[grainDirection]])</f>
        <v/>
      </c>
      <c r="L14" t="str">
        <f>IF(Tabuľka1[[#This Row],[Qty]]=0,"",Tabuľka1[[#This Row],[description]])</f>
        <v/>
      </c>
      <c r="M14" t="str">
        <f>IF(Tabuľka1[[#This Row],[Qty]]=0,"",Tabuľka1[[#This Row],[customer]])</f>
        <v/>
      </c>
      <c r="N14" t="str">
        <f>IF(Tabuľka1[[#This Row],[Qty]]=0,"",Tabuľka1[[#This Row],[job]])</f>
        <v/>
      </c>
      <c r="O14" t="str">
        <f>IF(Tabuľka1[[#This Row],[Qty]]=0,"",Tabuľka1[[#This Row],[band3]])</f>
        <v/>
      </c>
      <c r="P14" t="str">
        <f>IF(Tabuľka1[[#This Row],[Qty]]=0,"",Tabuľka1[[#This Row],[band1]])</f>
        <v/>
      </c>
      <c r="Q14" t="str">
        <f>IF(Tabuľka1[[#This Row],[Qty]]=0,"",Tabuľka1[[#This Row],[band4]])</f>
        <v/>
      </c>
      <c r="R14" t="str">
        <f>IF(Tabuľka1[[#This Row],[Qty]]=0,"",Tabuľka1[[#This Row],[band2]])</f>
        <v/>
      </c>
      <c r="S14" t="str">
        <f>IF(Tabuľka1[[#This Row],[Qty]]=0,"",Tabuľka1[[#This Row],[material]])</f>
        <v/>
      </c>
      <c r="T14" t="str">
        <f>IF(Tabuľka1[[#This Row],[Qty]]=0,"",Tabuľka1[[#This Row],[partname]])</f>
        <v/>
      </c>
      <c r="U14" t="str">
        <f>IF(Tabuľka1[[#This Row],[Qty]]=0,"",Tabuľka1[[#This Row],[width]])</f>
        <v/>
      </c>
    </row>
    <row r="15" spans="1:21" x14ac:dyDescent="0.25">
      <c r="A15" t="str">
        <f>IF(Tabuľka1[[#This Row],[Qty]]=0,"",Tabuľka1[[#This Row],[Qty]])</f>
        <v/>
      </c>
      <c r="B15" t="str">
        <f>IF(Tabuľka1[[#This Row],[Qty]]=0,"",Tabuľka1[[#This Row],[article]])</f>
        <v/>
      </c>
      <c r="C15" t="str">
        <f>IF(Tabuľka1[[#This Row],[Qty]]=0,"",Tabuľka1[[#This Row],[material]])</f>
        <v/>
      </c>
      <c r="D15" t="str">
        <f>IF(Tabuľka1[[#This Row],[Qty]]=0,"",Tabuľka1[[#This Row],[partname]])</f>
        <v/>
      </c>
      <c r="E15" t="str">
        <f>IF(Tabuľka1[[#This Row],[Qty]]=0,"",Tabuľka1[[#This Row],[width]])</f>
        <v/>
      </c>
      <c r="F15" t="str">
        <f>IF(Tabuľka1[[#This Row],[Qty]]=0,"",Tabuľka1[[#This Row],[height]])</f>
        <v/>
      </c>
      <c r="G15" t="str">
        <f>IF(Tabuľka1[[#This Row],[Qty]]=0,"",Tabuľka1[[#This Row],[thickness]])</f>
        <v/>
      </c>
      <c r="H15" t="str">
        <f>IF(Tabuľka1[[#This Row],[Qty]]=0,"",Tabuľka1[[#This Row],[rotation]])</f>
        <v/>
      </c>
      <c r="I15" t="str">
        <f>IF(Tabuľka1[[#This Row],[Qty]]=0,"",Tabuľka1[[#This Row],[margin]])</f>
        <v/>
      </c>
      <c r="J15" t="str">
        <f>IF(Tabuľka1[[#This Row],[Qty]]=0,"",Tabuľka1[[#This Row],[priority]])</f>
        <v/>
      </c>
      <c r="K15" t="str">
        <f>IF(Tabuľka1[[#This Row],[Qty]]=0,"",Tabuľka1[[#This Row],[grainDirection]])</f>
        <v/>
      </c>
      <c r="L15" t="str">
        <f>IF(Tabuľka1[[#This Row],[Qty]]=0,"",Tabuľka1[[#This Row],[description]])</f>
        <v/>
      </c>
      <c r="M15" t="str">
        <f>IF(Tabuľka1[[#This Row],[Qty]]=0,"",Tabuľka1[[#This Row],[customer]])</f>
        <v/>
      </c>
      <c r="N15" t="str">
        <f>IF(Tabuľka1[[#This Row],[Qty]]=0,"",Tabuľka1[[#This Row],[job]])</f>
        <v/>
      </c>
      <c r="O15" t="str">
        <f>IF(Tabuľka1[[#This Row],[Qty]]=0,"",Tabuľka1[[#This Row],[band3]])</f>
        <v/>
      </c>
      <c r="P15" t="str">
        <f>IF(Tabuľka1[[#This Row],[Qty]]=0,"",Tabuľka1[[#This Row],[band1]])</f>
        <v/>
      </c>
      <c r="Q15" t="str">
        <f>IF(Tabuľka1[[#This Row],[Qty]]=0,"",Tabuľka1[[#This Row],[band4]])</f>
        <v/>
      </c>
      <c r="R15" t="str">
        <f>IF(Tabuľka1[[#This Row],[Qty]]=0,"",Tabuľka1[[#This Row],[band2]])</f>
        <v/>
      </c>
      <c r="S15" t="str">
        <f>IF(Tabuľka1[[#This Row],[Qty]]=0,"",Tabuľka1[[#This Row],[material]])</f>
        <v/>
      </c>
      <c r="T15" t="str">
        <f>IF(Tabuľka1[[#This Row],[Qty]]=0,"",Tabuľka1[[#This Row],[partname]])</f>
        <v/>
      </c>
      <c r="U15" t="str">
        <f>IF(Tabuľka1[[#This Row],[Qty]]=0,"",Tabuľka1[[#This Row],[width]])</f>
        <v/>
      </c>
    </row>
    <row r="16" spans="1:21" x14ac:dyDescent="0.25">
      <c r="A16" t="str">
        <f>IF(Tabuľka1[[#This Row],[Qty]]=0,"",Tabuľka1[[#This Row],[Qty]])</f>
        <v/>
      </c>
      <c r="B16" t="str">
        <f>IF(Tabuľka1[[#This Row],[Qty]]=0,"",Tabuľka1[[#This Row],[article]])</f>
        <v/>
      </c>
      <c r="C16" t="str">
        <f>IF(Tabuľka1[[#This Row],[Qty]]=0,"",Tabuľka1[[#This Row],[material]])</f>
        <v/>
      </c>
      <c r="D16" t="str">
        <f>IF(Tabuľka1[[#This Row],[Qty]]=0,"",Tabuľka1[[#This Row],[partname]])</f>
        <v/>
      </c>
      <c r="E16" t="str">
        <f>IF(Tabuľka1[[#This Row],[Qty]]=0,"",Tabuľka1[[#This Row],[width]])</f>
        <v/>
      </c>
      <c r="F16" t="str">
        <f>IF(Tabuľka1[[#This Row],[Qty]]=0,"",Tabuľka1[[#This Row],[height]])</f>
        <v/>
      </c>
      <c r="G16" t="str">
        <f>IF(Tabuľka1[[#This Row],[Qty]]=0,"",Tabuľka1[[#This Row],[thickness]])</f>
        <v/>
      </c>
      <c r="H16" t="str">
        <f>IF(Tabuľka1[[#This Row],[Qty]]=0,"",Tabuľka1[[#This Row],[rotation]])</f>
        <v/>
      </c>
      <c r="I16" t="str">
        <f>IF(Tabuľka1[[#This Row],[Qty]]=0,"",Tabuľka1[[#This Row],[margin]])</f>
        <v/>
      </c>
      <c r="J16" t="str">
        <f>IF(Tabuľka1[[#This Row],[Qty]]=0,"",Tabuľka1[[#This Row],[priority]])</f>
        <v/>
      </c>
      <c r="K16" t="str">
        <f>IF(Tabuľka1[[#This Row],[Qty]]=0,"",Tabuľka1[[#This Row],[grainDirection]])</f>
        <v/>
      </c>
      <c r="L16" t="str">
        <f>IF(Tabuľka1[[#This Row],[Qty]]=0,"",Tabuľka1[[#This Row],[description]])</f>
        <v/>
      </c>
      <c r="M16" t="str">
        <f>IF(Tabuľka1[[#This Row],[Qty]]=0,"",Tabuľka1[[#This Row],[customer]])</f>
        <v/>
      </c>
      <c r="N16" t="str">
        <f>IF(Tabuľka1[[#This Row],[Qty]]=0,"",Tabuľka1[[#This Row],[job]])</f>
        <v/>
      </c>
      <c r="O16" t="str">
        <f>IF(Tabuľka1[[#This Row],[Qty]]=0,"",Tabuľka1[[#This Row],[band3]])</f>
        <v/>
      </c>
      <c r="P16" t="str">
        <f>IF(Tabuľka1[[#This Row],[Qty]]=0,"",Tabuľka1[[#This Row],[band1]])</f>
        <v/>
      </c>
      <c r="Q16" t="str">
        <f>IF(Tabuľka1[[#This Row],[Qty]]=0,"",Tabuľka1[[#This Row],[band4]])</f>
        <v/>
      </c>
      <c r="R16" t="str">
        <f>IF(Tabuľka1[[#This Row],[Qty]]=0,"",Tabuľka1[[#This Row],[band2]])</f>
        <v/>
      </c>
      <c r="S16" t="str">
        <f>IF(Tabuľka1[[#This Row],[Qty]]=0,"",Tabuľka1[[#This Row],[material]])</f>
        <v/>
      </c>
      <c r="T16" t="str">
        <f>IF(Tabuľka1[[#This Row],[Qty]]=0,"",Tabuľka1[[#This Row],[partname]])</f>
        <v/>
      </c>
      <c r="U16" t="str">
        <f>IF(Tabuľka1[[#This Row],[Qty]]=0,"",Tabuľka1[[#This Row],[width]])</f>
        <v/>
      </c>
    </row>
    <row r="17" spans="1:21" x14ac:dyDescent="0.25">
      <c r="A17" t="str">
        <f>IF(Tabuľka1[[#This Row],[Qty]]=0,"",Tabuľka1[[#This Row],[Qty]])</f>
        <v/>
      </c>
      <c r="B17" t="str">
        <f>IF(Tabuľka1[[#This Row],[Qty]]=0,"",Tabuľka1[[#This Row],[article]])</f>
        <v/>
      </c>
      <c r="C17" t="str">
        <f>IF(Tabuľka1[[#This Row],[Qty]]=0,"",Tabuľka1[[#This Row],[material]])</f>
        <v/>
      </c>
      <c r="D17" t="str">
        <f>IF(Tabuľka1[[#This Row],[Qty]]=0,"",Tabuľka1[[#This Row],[partname]])</f>
        <v/>
      </c>
      <c r="E17" t="str">
        <f>IF(Tabuľka1[[#This Row],[Qty]]=0,"",Tabuľka1[[#This Row],[width]])</f>
        <v/>
      </c>
      <c r="F17" t="str">
        <f>IF(Tabuľka1[[#This Row],[Qty]]=0,"",Tabuľka1[[#This Row],[height]])</f>
        <v/>
      </c>
      <c r="G17" t="str">
        <f>IF(Tabuľka1[[#This Row],[Qty]]=0,"",Tabuľka1[[#This Row],[thickness]])</f>
        <v/>
      </c>
      <c r="H17" t="str">
        <f>IF(Tabuľka1[[#This Row],[Qty]]=0,"",Tabuľka1[[#This Row],[rotation]])</f>
        <v/>
      </c>
      <c r="I17" t="str">
        <f>IF(Tabuľka1[[#This Row],[Qty]]=0,"",Tabuľka1[[#This Row],[margin]])</f>
        <v/>
      </c>
      <c r="J17" t="str">
        <f>IF(Tabuľka1[[#This Row],[Qty]]=0,"",Tabuľka1[[#This Row],[priority]])</f>
        <v/>
      </c>
      <c r="K17" t="str">
        <f>IF(Tabuľka1[[#This Row],[Qty]]=0,"",Tabuľka1[[#This Row],[grainDirection]])</f>
        <v/>
      </c>
      <c r="L17" t="str">
        <f>IF(Tabuľka1[[#This Row],[Qty]]=0,"",Tabuľka1[[#This Row],[description]])</f>
        <v/>
      </c>
      <c r="M17" t="str">
        <f>IF(Tabuľka1[[#This Row],[Qty]]=0,"",Tabuľka1[[#This Row],[customer]])</f>
        <v/>
      </c>
      <c r="N17" t="str">
        <f>IF(Tabuľka1[[#This Row],[Qty]]=0,"",Tabuľka1[[#This Row],[job]])</f>
        <v/>
      </c>
      <c r="O17" t="str">
        <f>IF(Tabuľka1[[#This Row],[Qty]]=0,"",Tabuľka1[[#This Row],[band3]])</f>
        <v/>
      </c>
      <c r="P17" t="str">
        <f>IF(Tabuľka1[[#This Row],[Qty]]=0,"",Tabuľka1[[#This Row],[band1]])</f>
        <v/>
      </c>
      <c r="Q17" t="str">
        <f>IF(Tabuľka1[[#This Row],[Qty]]=0,"",Tabuľka1[[#This Row],[band4]])</f>
        <v/>
      </c>
      <c r="R17" t="str">
        <f>IF(Tabuľka1[[#This Row],[Qty]]=0,"",Tabuľka1[[#This Row],[band2]])</f>
        <v/>
      </c>
      <c r="S17" t="str">
        <f>IF(Tabuľka1[[#This Row],[Qty]]=0,"",Tabuľka1[[#This Row],[material]])</f>
        <v/>
      </c>
      <c r="T17" t="str">
        <f>IF(Tabuľka1[[#This Row],[Qty]]=0,"",Tabuľka1[[#This Row],[partname]])</f>
        <v/>
      </c>
      <c r="U17" t="str">
        <f>IF(Tabuľka1[[#This Row],[Qty]]=0,"",Tabuľka1[[#This Row],[width]])</f>
        <v/>
      </c>
    </row>
    <row r="18" spans="1:21" x14ac:dyDescent="0.25">
      <c r="A18" t="str">
        <f>IF(Tabuľka1[[#This Row],[Qty]]=0,"",Tabuľka1[[#This Row],[Qty]])</f>
        <v/>
      </c>
      <c r="B18" t="str">
        <f>IF(Tabuľka1[[#This Row],[Qty]]=0,"",Tabuľka1[[#This Row],[article]])</f>
        <v/>
      </c>
      <c r="C18" t="str">
        <f>IF(Tabuľka1[[#This Row],[Qty]]=0,"",Tabuľka1[[#This Row],[material]])</f>
        <v/>
      </c>
      <c r="D18" t="str">
        <f>IF(Tabuľka1[[#This Row],[Qty]]=0,"",Tabuľka1[[#This Row],[partname]])</f>
        <v/>
      </c>
      <c r="E18" t="str">
        <f>IF(Tabuľka1[[#This Row],[Qty]]=0,"",Tabuľka1[[#This Row],[width]])</f>
        <v/>
      </c>
      <c r="F18" t="str">
        <f>IF(Tabuľka1[[#This Row],[Qty]]=0,"",Tabuľka1[[#This Row],[height]])</f>
        <v/>
      </c>
      <c r="G18" t="str">
        <f>IF(Tabuľka1[[#This Row],[Qty]]=0,"",Tabuľka1[[#This Row],[thickness]])</f>
        <v/>
      </c>
      <c r="H18" t="str">
        <f>IF(Tabuľka1[[#This Row],[Qty]]=0,"",Tabuľka1[[#This Row],[rotation]])</f>
        <v/>
      </c>
      <c r="I18" t="str">
        <f>IF(Tabuľka1[[#This Row],[Qty]]=0,"",Tabuľka1[[#This Row],[margin]])</f>
        <v/>
      </c>
      <c r="J18" t="str">
        <f>IF(Tabuľka1[[#This Row],[Qty]]=0,"",Tabuľka1[[#This Row],[priority]])</f>
        <v/>
      </c>
      <c r="K18" t="str">
        <f>IF(Tabuľka1[[#This Row],[Qty]]=0,"",Tabuľka1[[#This Row],[grainDirection]])</f>
        <v/>
      </c>
      <c r="L18" t="str">
        <f>IF(Tabuľka1[[#This Row],[Qty]]=0,"",Tabuľka1[[#This Row],[description]])</f>
        <v/>
      </c>
      <c r="M18" t="str">
        <f>IF(Tabuľka1[[#This Row],[Qty]]=0,"",Tabuľka1[[#This Row],[customer]])</f>
        <v/>
      </c>
      <c r="N18" t="str">
        <f>IF(Tabuľka1[[#This Row],[Qty]]=0,"",Tabuľka1[[#This Row],[job]])</f>
        <v/>
      </c>
      <c r="O18" t="str">
        <f>IF(Tabuľka1[[#This Row],[Qty]]=0,"",Tabuľka1[[#This Row],[band3]])</f>
        <v/>
      </c>
      <c r="P18" t="str">
        <f>IF(Tabuľka1[[#This Row],[Qty]]=0,"",Tabuľka1[[#This Row],[band1]])</f>
        <v/>
      </c>
      <c r="Q18" t="str">
        <f>IF(Tabuľka1[[#This Row],[Qty]]=0,"",Tabuľka1[[#This Row],[band4]])</f>
        <v/>
      </c>
      <c r="R18" t="str">
        <f>IF(Tabuľka1[[#This Row],[Qty]]=0,"",Tabuľka1[[#This Row],[band2]])</f>
        <v/>
      </c>
      <c r="S18" t="str">
        <f>IF(Tabuľka1[[#This Row],[Qty]]=0,"",Tabuľka1[[#This Row],[material]])</f>
        <v/>
      </c>
      <c r="T18" t="str">
        <f>IF(Tabuľka1[[#This Row],[Qty]]=0,"",Tabuľka1[[#This Row],[partname]])</f>
        <v/>
      </c>
      <c r="U18" t="str">
        <f>IF(Tabuľka1[[#This Row],[Qty]]=0,"",Tabuľka1[[#This Row],[width]])</f>
        <v/>
      </c>
    </row>
    <row r="19" spans="1:21" x14ac:dyDescent="0.25">
      <c r="A19" t="str">
        <f>IF(Tabuľka1[[#This Row],[Qty]]=0,"",Tabuľka1[[#This Row],[Qty]])</f>
        <v/>
      </c>
      <c r="B19" t="str">
        <f>IF(Tabuľka1[[#This Row],[Qty]]=0,"",Tabuľka1[[#This Row],[article]])</f>
        <v/>
      </c>
      <c r="C19" t="str">
        <f>IF(Tabuľka1[[#This Row],[Qty]]=0,"",Tabuľka1[[#This Row],[material]])</f>
        <v/>
      </c>
      <c r="D19" t="str">
        <f>IF(Tabuľka1[[#This Row],[Qty]]=0,"",Tabuľka1[[#This Row],[partname]])</f>
        <v/>
      </c>
      <c r="E19" t="str">
        <f>IF(Tabuľka1[[#This Row],[Qty]]=0,"",Tabuľka1[[#This Row],[width]])</f>
        <v/>
      </c>
      <c r="F19" t="str">
        <f>IF(Tabuľka1[[#This Row],[Qty]]=0,"",Tabuľka1[[#This Row],[height]])</f>
        <v/>
      </c>
      <c r="G19" t="str">
        <f>IF(Tabuľka1[[#This Row],[Qty]]=0,"",Tabuľka1[[#This Row],[thickness]])</f>
        <v/>
      </c>
      <c r="H19" t="str">
        <f>IF(Tabuľka1[[#This Row],[Qty]]=0,"",Tabuľka1[[#This Row],[rotation]])</f>
        <v/>
      </c>
      <c r="I19" t="str">
        <f>IF(Tabuľka1[[#This Row],[Qty]]=0,"",Tabuľka1[[#This Row],[margin]])</f>
        <v/>
      </c>
      <c r="J19" t="str">
        <f>IF(Tabuľka1[[#This Row],[Qty]]=0,"",Tabuľka1[[#This Row],[priority]])</f>
        <v/>
      </c>
      <c r="K19" t="str">
        <f>IF(Tabuľka1[[#This Row],[Qty]]=0,"",Tabuľka1[[#This Row],[grainDirection]])</f>
        <v/>
      </c>
      <c r="L19" t="str">
        <f>IF(Tabuľka1[[#This Row],[Qty]]=0,"",Tabuľka1[[#This Row],[description]])</f>
        <v/>
      </c>
      <c r="M19" t="str">
        <f>IF(Tabuľka1[[#This Row],[Qty]]=0,"",Tabuľka1[[#This Row],[customer]])</f>
        <v/>
      </c>
      <c r="N19" t="str">
        <f>IF(Tabuľka1[[#This Row],[Qty]]=0,"",Tabuľka1[[#This Row],[job]])</f>
        <v/>
      </c>
      <c r="O19" t="str">
        <f>IF(Tabuľka1[[#This Row],[Qty]]=0,"",Tabuľka1[[#This Row],[band3]])</f>
        <v/>
      </c>
      <c r="P19" t="str">
        <f>IF(Tabuľka1[[#This Row],[Qty]]=0,"",Tabuľka1[[#This Row],[band1]])</f>
        <v/>
      </c>
      <c r="Q19" t="str">
        <f>IF(Tabuľka1[[#This Row],[Qty]]=0,"",Tabuľka1[[#This Row],[band4]])</f>
        <v/>
      </c>
      <c r="R19" t="str">
        <f>IF(Tabuľka1[[#This Row],[Qty]]=0,"",Tabuľka1[[#This Row],[band2]])</f>
        <v/>
      </c>
      <c r="S19" t="str">
        <f>IF(Tabuľka1[[#This Row],[Qty]]=0,"",Tabuľka1[[#This Row],[material]])</f>
        <v/>
      </c>
      <c r="T19" t="str">
        <f>IF(Tabuľka1[[#This Row],[Qty]]=0,"",Tabuľka1[[#This Row],[partname]])</f>
        <v/>
      </c>
      <c r="U19" t="str">
        <f>IF(Tabuľka1[[#This Row],[Qty]]=0,"",Tabuľka1[[#This Row],[width]])</f>
        <v/>
      </c>
    </row>
    <row r="20" spans="1:21" x14ac:dyDescent="0.25">
      <c r="A20" t="str">
        <f>IF(Tabuľka1[[#This Row],[Qty]]=0,"",Tabuľka1[[#This Row],[Qty]])</f>
        <v/>
      </c>
      <c r="B20" t="str">
        <f>IF(Tabuľka1[[#This Row],[Qty]]=0,"",Tabuľka1[[#This Row],[article]])</f>
        <v/>
      </c>
      <c r="C20" t="str">
        <f>IF(Tabuľka1[[#This Row],[Qty]]=0,"",Tabuľka1[[#This Row],[material]])</f>
        <v/>
      </c>
      <c r="D20" t="str">
        <f>IF(Tabuľka1[[#This Row],[Qty]]=0,"",Tabuľka1[[#This Row],[partname]])</f>
        <v/>
      </c>
      <c r="E20" t="str">
        <f>IF(Tabuľka1[[#This Row],[Qty]]=0,"",Tabuľka1[[#This Row],[width]])</f>
        <v/>
      </c>
      <c r="F20" t="str">
        <f>IF(Tabuľka1[[#This Row],[Qty]]=0,"",Tabuľka1[[#This Row],[height]])</f>
        <v/>
      </c>
      <c r="G20" t="str">
        <f>IF(Tabuľka1[[#This Row],[Qty]]=0,"",Tabuľka1[[#This Row],[thickness]])</f>
        <v/>
      </c>
      <c r="H20" t="str">
        <f>IF(Tabuľka1[[#This Row],[Qty]]=0,"",Tabuľka1[[#This Row],[rotation]])</f>
        <v/>
      </c>
      <c r="I20" t="str">
        <f>IF(Tabuľka1[[#This Row],[Qty]]=0,"",Tabuľka1[[#This Row],[margin]])</f>
        <v/>
      </c>
      <c r="J20" t="str">
        <f>IF(Tabuľka1[[#This Row],[Qty]]=0,"",Tabuľka1[[#This Row],[priority]])</f>
        <v/>
      </c>
      <c r="K20" t="str">
        <f>IF(Tabuľka1[[#This Row],[Qty]]=0,"",Tabuľka1[[#This Row],[grainDirection]])</f>
        <v/>
      </c>
      <c r="L20" t="str">
        <f>IF(Tabuľka1[[#This Row],[Qty]]=0,"",Tabuľka1[[#This Row],[description]])</f>
        <v/>
      </c>
      <c r="M20" t="str">
        <f>IF(Tabuľka1[[#This Row],[Qty]]=0,"",Tabuľka1[[#This Row],[customer]])</f>
        <v/>
      </c>
      <c r="N20" t="str">
        <f>IF(Tabuľka1[[#This Row],[Qty]]=0,"",Tabuľka1[[#This Row],[job]])</f>
        <v/>
      </c>
      <c r="O20" t="str">
        <f>IF(Tabuľka1[[#This Row],[Qty]]=0,"",Tabuľka1[[#This Row],[band3]])</f>
        <v/>
      </c>
      <c r="P20" t="str">
        <f>IF(Tabuľka1[[#This Row],[Qty]]=0,"",Tabuľka1[[#This Row],[band1]])</f>
        <v/>
      </c>
      <c r="Q20" t="str">
        <f>IF(Tabuľka1[[#This Row],[Qty]]=0,"",Tabuľka1[[#This Row],[band4]])</f>
        <v/>
      </c>
      <c r="R20" t="str">
        <f>IF(Tabuľka1[[#This Row],[Qty]]=0,"",Tabuľka1[[#This Row],[band2]])</f>
        <v/>
      </c>
      <c r="S20" t="str">
        <f>IF(Tabuľka1[[#This Row],[Qty]]=0,"",Tabuľka1[[#This Row],[material]])</f>
        <v/>
      </c>
      <c r="T20" t="str">
        <f>IF(Tabuľka1[[#This Row],[Qty]]=0,"",Tabuľka1[[#This Row],[partname]])</f>
        <v/>
      </c>
      <c r="U20" t="str">
        <f>IF(Tabuľka1[[#This Row],[Qty]]=0,"",Tabuľka1[[#This Row],[width]])</f>
        <v/>
      </c>
    </row>
    <row r="21" spans="1:21" x14ac:dyDescent="0.25">
      <c r="A21" t="str">
        <f>IF(Tabuľka1[[#This Row],[Qty]]=0,"",Tabuľka1[[#This Row],[Qty]])</f>
        <v/>
      </c>
      <c r="B21" t="str">
        <f>IF(Tabuľka1[[#This Row],[Qty]]=0,"",Tabuľka1[[#This Row],[article]])</f>
        <v/>
      </c>
      <c r="C21" t="str">
        <f>IF(Tabuľka1[[#This Row],[Qty]]=0,"",Tabuľka1[[#This Row],[material]])</f>
        <v/>
      </c>
      <c r="D21" t="str">
        <f>IF(Tabuľka1[[#This Row],[Qty]]=0,"",Tabuľka1[[#This Row],[partname]])</f>
        <v/>
      </c>
      <c r="E21" t="str">
        <f>IF(Tabuľka1[[#This Row],[Qty]]=0,"",Tabuľka1[[#This Row],[width]])</f>
        <v/>
      </c>
      <c r="F21" t="str">
        <f>IF(Tabuľka1[[#This Row],[Qty]]=0,"",Tabuľka1[[#This Row],[height]])</f>
        <v/>
      </c>
      <c r="G21" t="str">
        <f>IF(Tabuľka1[[#This Row],[Qty]]=0,"",Tabuľka1[[#This Row],[thickness]])</f>
        <v/>
      </c>
      <c r="H21" t="str">
        <f>IF(Tabuľka1[[#This Row],[Qty]]=0,"",Tabuľka1[[#This Row],[rotation]])</f>
        <v/>
      </c>
      <c r="I21" t="str">
        <f>IF(Tabuľka1[[#This Row],[Qty]]=0,"",Tabuľka1[[#This Row],[margin]])</f>
        <v/>
      </c>
      <c r="J21" t="str">
        <f>IF(Tabuľka1[[#This Row],[Qty]]=0,"",Tabuľka1[[#This Row],[priority]])</f>
        <v/>
      </c>
      <c r="K21" t="str">
        <f>IF(Tabuľka1[[#This Row],[Qty]]=0,"",Tabuľka1[[#This Row],[grainDirection]])</f>
        <v/>
      </c>
      <c r="L21" t="str">
        <f>IF(Tabuľka1[[#This Row],[Qty]]=0,"",Tabuľka1[[#This Row],[description]])</f>
        <v/>
      </c>
      <c r="M21" t="str">
        <f>IF(Tabuľka1[[#This Row],[Qty]]=0,"",Tabuľka1[[#This Row],[customer]])</f>
        <v/>
      </c>
      <c r="N21" t="str">
        <f>IF(Tabuľka1[[#This Row],[Qty]]=0,"",Tabuľka1[[#This Row],[job]])</f>
        <v/>
      </c>
      <c r="O21" t="str">
        <f>IF(Tabuľka1[[#This Row],[Qty]]=0,"",Tabuľka1[[#This Row],[band3]])</f>
        <v/>
      </c>
      <c r="P21" t="str">
        <f>IF(Tabuľka1[[#This Row],[Qty]]=0,"",Tabuľka1[[#This Row],[band1]])</f>
        <v/>
      </c>
      <c r="Q21" t="str">
        <f>IF(Tabuľka1[[#This Row],[Qty]]=0,"",Tabuľka1[[#This Row],[band4]])</f>
        <v/>
      </c>
      <c r="R21" t="str">
        <f>IF(Tabuľka1[[#This Row],[Qty]]=0,"",Tabuľka1[[#This Row],[band2]])</f>
        <v/>
      </c>
      <c r="S21" t="str">
        <f>IF(Tabuľka1[[#This Row],[Qty]]=0,"",Tabuľka1[[#This Row],[material]])</f>
        <v/>
      </c>
      <c r="T21" t="str">
        <f>IF(Tabuľka1[[#This Row],[Qty]]=0,"",Tabuľka1[[#This Row],[partname]])</f>
        <v/>
      </c>
      <c r="U21" t="str">
        <f>IF(Tabuľka1[[#This Row],[Qty]]=0,"",Tabuľka1[[#This Row],[width]])</f>
        <v/>
      </c>
    </row>
  </sheetData>
  <sheetProtection selectLockedCells="1" selectUn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Z28"/>
  <sheetViews>
    <sheetView workbookViewId="0">
      <selection sqref="A1:A20"/>
    </sheetView>
  </sheetViews>
  <sheetFormatPr defaultRowHeight="13.2" x14ac:dyDescent="0.25"/>
  <cols>
    <col min="2" max="2" width="4.88671875" customWidth="1"/>
    <col min="3" max="3" width="13.44140625" customWidth="1"/>
    <col min="4" max="4" width="10.5546875" customWidth="1"/>
    <col min="7" max="7" width="1.88671875" customWidth="1"/>
    <col min="8" max="8" width="10.77734375" customWidth="1"/>
    <col min="9" max="9" width="6.88671875" customWidth="1"/>
    <col min="12" max="12" width="1.6640625" customWidth="1"/>
    <col min="13" max="13" width="10.5546875" customWidth="1"/>
    <col min="14" max="14" width="8" customWidth="1"/>
    <col min="17" max="17" width="2.44140625" customWidth="1"/>
    <col min="18" max="18" width="10.44140625" customWidth="1"/>
    <col min="23" max="23" width="11.21875" bestFit="1" customWidth="1"/>
  </cols>
  <sheetData>
    <row r="1" spans="1:26" x14ac:dyDescent="0.25">
      <c r="A1" s="103">
        <f>IF(FORMULAR!I23="",FORMULAR!F23*FORMULAR!G23*FORMULAR!E23/1000000,FORMULAR!F23*FORMULAR!G23*FORMULAR!E23/1000000*2)</f>
        <v>0</v>
      </c>
      <c r="C1" s="117">
        <f>IF(FORMULAR!J23="HR 2",FORMULAR!F23,0)/1000*FORMULAR!E23</f>
        <v>0</v>
      </c>
      <c r="D1" s="118">
        <f>IF(FORMULAR!K23="HR 2",FORMULAR!F23,0)/1000*FORMULAR!E23</f>
        <v>0</v>
      </c>
      <c r="E1" s="118">
        <f>IF(FORMULAR!L23="HR 2",FORMULAR!G23,0)/1000*FORMULAR!E23</f>
        <v>0</v>
      </c>
      <c r="F1" s="119">
        <f>IF(FORMULAR!M23="HR 2",FORMULAR!G23,0)/1000*FORMULAR!E23</f>
        <v>0</v>
      </c>
      <c r="G1" s="103"/>
      <c r="H1" s="125">
        <f>IF(FORMULAR!J23="HR 0,5",FORMULAR!F23,0)/1000*FORMULAR!E23</f>
        <v>0</v>
      </c>
      <c r="I1" s="125">
        <f>IF(FORMULAR!K23="HR 0,5",FORMULAR!F23,0)/1000*FORMULAR!E23</f>
        <v>0</v>
      </c>
      <c r="J1" s="125">
        <f>IF(FORMULAR!L23="HR 0,5",FORMULAR!G23,0)/1000*FORMULAR!E23</f>
        <v>0</v>
      </c>
      <c r="K1" s="125">
        <f>IF(FORMULAR!M23="HR 0,5",FORMULAR!G23,0)/1000*FORMULAR!E23</f>
        <v>0</v>
      </c>
      <c r="L1" s="103"/>
      <c r="M1" s="125">
        <f>IF(FORMULAR!J23="HR 1",FORMULAR!F23,0)/1000*FORMULAR!E23</f>
        <v>0</v>
      </c>
      <c r="N1" s="125">
        <f>IF(FORMULAR!K23="HR 1",FORMULAR!F23,0)/1000*FORMULAR!E23</f>
        <v>0</v>
      </c>
      <c r="O1" s="125">
        <f>IF(FORMULAR!L23="HR 1",FORMULAR!G23,0)/1000*FORMULAR!E23</f>
        <v>0</v>
      </c>
      <c r="P1" s="125">
        <f>IF(FORMULAR!M23="HR 1",FORMULAR!G23,0)/1000*FORMULAR!E23</f>
        <v>0</v>
      </c>
      <c r="R1" s="125">
        <f>IF(FORMULAR!J23="HR 1,3",FORMULAR!F23,0)/1000*FORMULAR!E23</f>
        <v>0</v>
      </c>
      <c r="S1" s="125">
        <f>IF(FORMULAR!K23="HR 1,3",FORMULAR!F23,0)/1000*FORMULAR!E23</f>
        <v>0</v>
      </c>
      <c r="T1" s="125">
        <f>IF(FORMULAR!L23="HR 1,3",FORMULAR!G23,0)/1000*FORMULAR!E23</f>
        <v>0</v>
      </c>
      <c r="U1" s="125">
        <f>IF(FORMULAR!M23="HR 1,3",FORMULAR!G23,0)/1000*FORMULAR!E23</f>
        <v>0</v>
      </c>
      <c r="W1" s="117">
        <f>IF(FORMULAR!J23="2\42",FORMULAR!F23,"0")/1000*FORMULAR!E23</f>
        <v>0</v>
      </c>
      <c r="X1" s="118">
        <f>IF(FORMULAR!K23="2\42",FORMULAR!F23,0)/1000*FORMULAR!E23</f>
        <v>0</v>
      </c>
      <c r="Y1" s="118">
        <f>IF(FORMULAR!L23="2\42",FORMULAR!G23,0)/1000*FORMULAR!E23</f>
        <v>0</v>
      </c>
      <c r="Z1" s="119">
        <f>IF(FORMULAR!M23="2\42",FORMULAR!G23,0)/1000*FORMULAR!E23</f>
        <v>0</v>
      </c>
    </row>
    <row r="2" spans="1:26" x14ac:dyDescent="0.25">
      <c r="A2" s="103">
        <f>IF(FORMULAR!I24="",FORMULAR!F24*FORMULAR!G24*FORMULAR!E24/1000000,FORMULAR!F24*FORMULAR!G24*FORMULAR!E24/1000000*2)</f>
        <v>0</v>
      </c>
      <c r="C2" s="117">
        <f>IF(FORMULAR!J24="HR 2",FORMULAR!F24,0)/1000*FORMULAR!E24</f>
        <v>0</v>
      </c>
      <c r="D2" s="118">
        <f>IF(FORMULAR!K24="HR 2",FORMULAR!F24,0)/1000*FORMULAR!E24</f>
        <v>0</v>
      </c>
      <c r="E2" s="118">
        <f>IF(FORMULAR!L24="HR 2",FORMULAR!G24,0)/1000*FORMULAR!E24</f>
        <v>0</v>
      </c>
      <c r="F2" s="119">
        <f>IF(FORMULAR!M24="HR 2",FORMULAR!G24,0)/1000*FORMULAR!E24</f>
        <v>0</v>
      </c>
      <c r="G2" s="103"/>
      <c r="H2" s="125">
        <f>IF(FORMULAR!J24="HR 0,5",FORMULAR!F24,0)/1000*FORMULAR!E24</f>
        <v>0</v>
      </c>
      <c r="I2" s="125">
        <f>IF(FORMULAR!K24="HR 0,5",FORMULAR!F24,0)/1000*FORMULAR!E24</f>
        <v>0</v>
      </c>
      <c r="J2" s="125">
        <f>IF(FORMULAR!L24="HR 0,5",FORMULAR!G24,0)/1000*FORMULAR!E24</f>
        <v>0</v>
      </c>
      <c r="K2" s="125">
        <f>IF(FORMULAR!M24="HR 0,5",FORMULAR!G24,0)/1000*FORMULAR!E24</f>
        <v>0</v>
      </c>
      <c r="L2" s="103"/>
      <c r="M2" s="125">
        <f>IF(FORMULAR!J24="HR 1",FORMULAR!F24,0)/1000*FORMULAR!E24</f>
        <v>0</v>
      </c>
      <c r="N2" s="125">
        <f>IF(FORMULAR!K24="HR 1",FORMULAR!F24,0)/1000*FORMULAR!E24</f>
        <v>0</v>
      </c>
      <c r="O2" s="125">
        <f>IF(FORMULAR!L24="HR 1",FORMULAR!G24,0)/1000*FORMULAR!E24</f>
        <v>0</v>
      </c>
      <c r="P2" s="125">
        <f>IF(FORMULAR!M24="HR 1",FORMULAR!G24,0)/1000*FORMULAR!E24</f>
        <v>0</v>
      </c>
      <c r="R2" s="125">
        <f>IF(FORMULAR!J24="HR 1,3",FORMULAR!F24,0)/1000*FORMULAR!E24</f>
        <v>0</v>
      </c>
      <c r="S2" s="125">
        <f>IF(FORMULAR!K24="HR 1,3",FORMULAR!F24,0)/1000*FORMULAR!E24</f>
        <v>0</v>
      </c>
      <c r="T2" s="125">
        <f>IF(FORMULAR!L24="HR 1,3",FORMULAR!G24,0)/1000*FORMULAR!E24</f>
        <v>0</v>
      </c>
      <c r="U2" s="125">
        <f>IF(FORMULAR!M24="HR 1,3",FORMULAR!G24,0)/1000*FORMULAR!E24</f>
        <v>0</v>
      </c>
      <c r="W2" s="117">
        <f>IF(FORMULAR!J24="2\42",FORMULAR!F24,"0")/1000*FORMULAR!E24</f>
        <v>0</v>
      </c>
      <c r="X2" s="118">
        <f>IF(FORMULAR!K24="2\42",FORMULAR!F24,0)/1000*FORMULAR!E24</f>
        <v>0</v>
      </c>
      <c r="Y2" s="118">
        <f>IF(FORMULAR!L24="2\42",FORMULAR!G24,0)/1000*FORMULAR!E24</f>
        <v>0</v>
      </c>
      <c r="Z2" s="119">
        <f>IF(FORMULAR!M24="2\42",FORMULAR!G24,0)/1000*FORMULAR!E24</f>
        <v>0</v>
      </c>
    </row>
    <row r="3" spans="1:26" x14ac:dyDescent="0.25">
      <c r="A3" s="103">
        <f>IF(FORMULAR!I25="",FORMULAR!F25*FORMULAR!G25*FORMULAR!E25/1000000,FORMULAR!F25*FORMULAR!G25*FORMULAR!E25/1000000*2)</f>
        <v>0</v>
      </c>
      <c r="C3" s="117">
        <f>IF(FORMULAR!J25="HR 2",FORMULAR!F25,0)/1000*FORMULAR!E25</f>
        <v>0</v>
      </c>
      <c r="D3" s="118">
        <f>IF(FORMULAR!K25="HR 2",FORMULAR!F25,0)/1000*FORMULAR!E25</f>
        <v>0</v>
      </c>
      <c r="E3" s="118">
        <f>IF(FORMULAR!L25="HR 2",FORMULAR!G25,0)/1000*FORMULAR!E25</f>
        <v>0</v>
      </c>
      <c r="F3" s="119">
        <f>IF(FORMULAR!M25="HR 2",FORMULAR!G25,0)/1000*FORMULAR!E25</f>
        <v>0</v>
      </c>
      <c r="G3" s="103"/>
      <c r="H3" s="125">
        <f>IF(FORMULAR!J25="HR 0,5",FORMULAR!F25,0)/1000*FORMULAR!E25</f>
        <v>0</v>
      </c>
      <c r="I3" s="125">
        <f>IF(FORMULAR!K25="HR 0,5",FORMULAR!F25,0)/1000*FORMULAR!E25</f>
        <v>0</v>
      </c>
      <c r="J3" s="125">
        <f>IF(FORMULAR!L25="HR 0,5",FORMULAR!G25,0)/1000*FORMULAR!E25</f>
        <v>0</v>
      </c>
      <c r="K3" s="125">
        <f>IF(FORMULAR!M25="HR 0,5",FORMULAR!G25,0)/1000*FORMULAR!E25</f>
        <v>0</v>
      </c>
      <c r="L3" s="103"/>
      <c r="M3" s="125">
        <f>IF(FORMULAR!J25="HR 1",FORMULAR!F25,0)/1000*FORMULAR!E25</f>
        <v>0</v>
      </c>
      <c r="N3" s="125">
        <f>IF(FORMULAR!K25="HR 1",FORMULAR!F25,0)/1000*FORMULAR!E25</f>
        <v>0</v>
      </c>
      <c r="O3" s="125">
        <f>IF(FORMULAR!L25="HR 1",FORMULAR!G25,0)/1000*FORMULAR!E25</f>
        <v>0</v>
      </c>
      <c r="P3" s="125">
        <f>IF(FORMULAR!M25="HR 1",FORMULAR!G25,0)/1000*FORMULAR!E25</f>
        <v>0</v>
      </c>
      <c r="R3" s="125">
        <f>IF(FORMULAR!J25="HR 1,3",FORMULAR!F25,0)/1000*FORMULAR!E25</f>
        <v>0</v>
      </c>
      <c r="S3" s="125">
        <f>IF(FORMULAR!K25="HR 1,3",FORMULAR!F25,0)/1000*FORMULAR!E25</f>
        <v>0</v>
      </c>
      <c r="T3" s="125">
        <f>IF(FORMULAR!L25="HR 1,3",FORMULAR!G25,0)/1000*FORMULAR!E25</f>
        <v>0</v>
      </c>
      <c r="U3" s="125">
        <f>IF(FORMULAR!M25="HR 1,3",FORMULAR!G25,0)/1000*FORMULAR!E25</f>
        <v>0</v>
      </c>
      <c r="W3" s="117">
        <f>IF(FORMULAR!J25="2\42",FORMULAR!F25,"0")/1000*FORMULAR!E25</f>
        <v>0</v>
      </c>
      <c r="X3" s="118">
        <f>IF(FORMULAR!K25="2\42",FORMULAR!F25,0)/1000*FORMULAR!E25</f>
        <v>0</v>
      </c>
      <c r="Y3" s="118">
        <f>IF(FORMULAR!L25="2\42",FORMULAR!G25,0)/1000*FORMULAR!E25</f>
        <v>0</v>
      </c>
      <c r="Z3" s="119">
        <f>IF(FORMULAR!M25="2\42",FORMULAR!G25,0)/1000*FORMULAR!E25</f>
        <v>0</v>
      </c>
    </row>
    <row r="4" spans="1:26" x14ac:dyDescent="0.25">
      <c r="A4" s="103">
        <f>IF(FORMULAR!I26="",FORMULAR!F26*FORMULAR!G26*FORMULAR!E26/1000000,FORMULAR!F26*FORMULAR!G26*FORMULAR!E26/1000000*2)</f>
        <v>0</v>
      </c>
      <c r="C4" s="117">
        <f>IF(FORMULAR!J26="HR 2",FORMULAR!F26,0)/1000*FORMULAR!E26</f>
        <v>0</v>
      </c>
      <c r="D4" s="118">
        <f>IF(FORMULAR!K26="HR 2",FORMULAR!F26,0)/1000*FORMULAR!E26</f>
        <v>0</v>
      </c>
      <c r="E4" s="118">
        <f>IF(FORMULAR!L26="HR 2",FORMULAR!G26,0)/1000*FORMULAR!E26</f>
        <v>0</v>
      </c>
      <c r="F4" s="119">
        <f>IF(FORMULAR!M26="HR 2",FORMULAR!G26,0)/1000*FORMULAR!E26</f>
        <v>0</v>
      </c>
      <c r="G4" s="103"/>
      <c r="H4" s="125">
        <f>IF(FORMULAR!J26="HR 0,5",FORMULAR!F26,0)/1000*FORMULAR!E26</f>
        <v>0</v>
      </c>
      <c r="I4" s="125">
        <f>IF(FORMULAR!K26="HR 0,5",FORMULAR!F26,0)/1000*FORMULAR!E26</f>
        <v>0</v>
      </c>
      <c r="J4" s="125">
        <f>IF(FORMULAR!L26="HR 0,5",FORMULAR!G26,0)/1000*FORMULAR!E26</f>
        <v>0</v>
      </c>
      <c r="K4" s="125">
        <f>IF(FORMULAR!M26="HR 0,5",FORMULAR!G26,0)/1000*FORMULAR!E26</f>
        <v>0</v>
      </c>
      <c r="L4" s="103"/>
      <c r="M4" s="125">
        <f>IF(FORMULAR!J26="HR 1",FORMULAR!F26,0)/1000*FORMULAR!E26</f>
        <v>0</v>
      </c>
      <c r="N4" s="125">
        <f>IF(FORMULAR!K26="HR 1",FORMULAR!F26,0)/1000*FORMULAR!E26</f>
        <v>0</v>
      </c>
      <c r="O4" s="125">
        <f>IF(FORMULAR!L26="HR 1",FORMULAR!G26,0)/1000*FORMULAR!E26</f>
        <v>0</v>
      </c>
      <c r="P4" s="125">
        <f>IF(FORMULAR!M26="HR 1",FORMULAR!G26,0)/1000*FORMULAR!E26</f>
        <v>0</v>
      </c>
      <c r="R4" s="125">
        <f>IF(FORMULAR!J26="HR 1,3",FORMULAR!F26,0)/1000*FORMULAR!E26</f>
        <v>0</v>
      </c>
      <c r="S4" s="125">
        <f>IF(FORMULAR!K26="HR 1,3",FORMULAR!F26,0)/1000*FORMULAR!E26</f>
        <v>0</v>
      </c>
      <c r="T4" s="125">
        <f>IF(FORMULAR!L26="HR 1,3",FORMULAR!G26,0)/1000*FORMULAR!E26</f>
        <v>0</v>
      </c>
      <c r="U4" s="125">
        <f>IF(FORMULAR!M26="HR 1,3",FORMULAR!G26,0)/1000*FORMULAR!E26</f>
        <v>0</v>
      </c>
      <c r="W4" s="117">
        <f>IF(FORMULAR!J26="2\42",FORMULAR!F26,"0")/1000*FORMULAR!E26</f>
        <v>0</v>
      </c>
      <c r="X4" s="118">
        <f>IF(FORMULAR!K26="2\42",FORMULAR!F26,0)/1000*FORMULAR!E26</f>
        <v>0</v>
      </c>
      <c r="Y4" s="118">
        <f>IF(FORMULAR!L26="2\42",FORMULAR!G26,0)/1000*FORMULAR!E26</f>
        <v>0</v>
      </c>
      <c r="Z4" s="119">
        <f>IF(FORMULAR!M26="2\42",FORMULAR!G26,0)/1000*FORMULAR!E26</f>
        <v>0</v>
      </c>
    </row>
    <row r="5" spans="1:26" x14ac:dyDescent="0.25">
      <c r="A5" s="103">
        <f>IF(FORMULAR!I27="",FORMULAR!F27*FORMULAR!G27*FORMULAR!E27/1000000,FORMULAR!F27*FORMULAR!G27*FORMULAR!E27/1000000*2)</f>
        <v>0</v>
      </c>
      <c r="C5" s="117">
        <f>IF(FORMULAR!J27="HR 2",FORMULAR!F27,0)/1000*FORMULAR!E27</f>
        <v>0</v>
      </c>
      <c r="D5" s="118">
        <f>IF(FORMULAR!K27="HR 2",FORMULAR!F27,0)/1000*FORMULAR!E27</f>
        <v>0</v>
      </c>
      <c r="E5" s="118">
        <f>IF(FORMULAR!L27="HR 2",FORMULAR!G27,0)/1000*FORMULAR!E27</f>
        <v>0</v>
      </c>
      <c r="F5" s="119">
        <f>IF(FORMULAR!M27="HR 2",FORMULAR!G27,0)/1000*FORMULAR!E27</f>
        <v>0</v>
      </c>
      <c r="G5" s="103"/>
      <c r="H5" s="125">
        <f>IF(FORMULAR!J27="HR 0,5",FORMULAR!F27,0)/1000*FORMULAR!E27</f>
        <v>0</v>
      </c>
      <c r="I5" s="125">
        <f>IF(FORMULAR!K27="HR 0,5",FORMULAR!F27,0)/1000*FORMULAR!E27</f>
        <v>0</v>
      </c>
      <c r="J5" s="125">
        <f>IF(FORMULAR!L27="HR 0,5",FORMULAR!G27,0)/1000*FORMULAR!E27</f>
        <v>0</v>
      </c>
      <c r="K5" s="125">
        <f>IF(FORMULAR!M27="HR 0,5",FORMULAR!G27,0)/1000*FORMULAR!E27</f>
        <v>0</v>
      </c>
      <c r="L5" s="103"/>
      <c r="M5" s="125">
        <f>IF(FORMULAR!J27="HR 1",FORMULAR!F27,0)/1000*FORMULAR!E27</f>
        <v>0</v>
      </c>
      <c r="N5" s="125">
        <f>IF(FORMULAR!K27="HR 1",FORMULAR!F27,0)/1000*FORMULAR!E27</f>
        <v>0</v>
      </c>
      <c r="O5" s="125">
        <f>IF(FORMULAR!L27="HR 1",FORMULAR!G27,0)/1000*FORMULAR!E27</f>
        <v>0</v>
      </c>
      <c r="P5" s="125">
        <f>IF(FORMULAR!M27="HR 1",FORMULAR!G27,0)/1000*FORMULAR!E27</f>
        <v>0</v>
      </c>
      <c r="R5" s="125">
        <f>IF(FORMULAR!J27="HR 1,3",FORMULAR!F27,0)/1000*FORMULAR!E27</f>
        <v>0</v>
      </c>
      <c r="S5" s="125">
        <f>IF(FORMULAR!K27="HR 1,3",FORMULAR!F27,0)/1000*FORMULAR!E27</f>
        <v>0</v>
      </c>
      <c r="T5" s="125">
        <f>IF(FORMULAR!L27="HR 1,3",FORMULAR!G27,0)/1000*FORMULAR!E27</f>
        <v>0</v>
      </c>
      <c r="U5" s="125">
        <f>IF(FORMULAR!M27="HR 1,3",FORMULAR!G27,0)/1000*FORMULAR!E27</f>
        <v>0</v>
      </c>
      <c r="W5" s="117">
        <f>IF(FORMULAR!J27="2\42",FORMULAR!F27,"0")/1000*FORMULAR!E27</f>
        <v>0</v>
      </c>
      <c r="X5" s="118">
        <f>IF(FORMULAR!K27="2\42",FORMULAR!F27,0)/1000*FORMULAR!E27</f>
        <v>0</v>
      </c>
      <c r="Y5" s="118">
        <f>IF(FORMULAR!L27="2\42",FORMULAR!G27,0)/1000*FORMULAR!E27</f>
        <v>0</v>
      </c>
      <c r="Z5" s="119">
        <f>IF(FORMULAR!M27="2\42",FORMULAR!G27,0)/1000*FORMULAR!E27</f>
        <v>0</v>
      </c>
    </row>
    <row r="6" spans="1:26" x14ac:dyDescent="0.25">
      <c r="A6" s="103">
        <f>IF(FORMULAR!I28="",FORMULAR!F28*FORMULAR!G28*FORMULAR!E28/1000000,FORMULAR!F28*FORMULAR!G28*FORMULAR!E28/1000000*2)</f>
        <v>0</v>
      </c>
      <c r="C6" s="117">
        <f>IF(FORMULAR!J28="HR 2",FORMULAR!F28,0)/1000*FORMULAR!E28</f>
        <v>0</v>
      </c>
      <c r="D6" s="118">
        <f>IF(FORMULAR!K28="HR 2",FORMULAR!F28,0)/1000*FORMULAR!E28</f>
        <v>0</v>
      </c>
      <c r="E6" s="118">
        <f>IF(FORMULAR!L28="HR 2",FORMULAR!G28,0)/1000*FORMULAR!E28</f>
        <v>0</v>
      </c>
      <c r="F6" s="119">
        <f>IF(FORMULAR!M28="HR 2",FORMULAR!G28,0)/1000*FORMULAR!E28</f>
        <v>0</v>
      </c>
      <c r="G6" s="103"/>
      <c r="H6" s="125">
        <f>IF(FORMULAR!J28="HR 0,5",FORMULAR!F28,0)/1000*FORMULAR!E28</f>
        <v>0</v>
      </c>
      <c r="I6" s="125">
        <f>IF(FORMULAR!K28="HR 0,5",FORMULAR!F28,0)/1000*FORMULAR!E28</f>
        <v>0</v>
      </c>
      <c r="J6" s="125">
        <f>IF(FORMULAR!L28="HR 0,5",FORMULAR!G28,0)/1000*FORMULAR!E28</f>
        <v>0</v>
      </c>
      <c r="K6" s="125">
        <f>IF(FORMULAR!M28="HR 0,5",FORMULAR!G28,0)/1000*FORMULAR!E28</f>
        <v>0</v>
      </c>
      <c r="L6" s="103"/>
      <c r="M6" s="125">
        <f>IF(FORMULAR!J28="HR 1",FORMULAR!F28,0)/1000*FORMULAR!E28</f>
        <v>0</v>
      </c>
      <c r="N6" s="125">
        <f>IF(FORMULAR!K28="HR 1",FORMULAR!F28,0)/1000*FORMULAR!E28</f>
        <v>0</v>
      </c>
      <c r="O6" s="125">
        <f>IF(FORMULAR!L28="HR 1",FORMULAR!G28,0)/1000*FORMULAR!E28</f>
        <v>0</v>
      </c>
      <c r="P6" s="125">
        <f>IF(FORMULAR!M28="HR 1",FORMULAR!G28,0)/1000*FORMULAR!E28</f>
        <v>0</v>
      </c>
      <c r="R6" s="125">
        <f>IF(FORMULAR!J28="HR 1,3",FORMULAR!F28,0)/1000*FORMULAR!E28</f>
        <v>0</v>
      </c>
      <c r="S6" s="125">
        <f>IF(FORMULAR!K28="HR 1,3",FORMULAR!F28,0)/1000*FORMULAR!E28</f>
        <v>0</v>
      </c>
      <c r="T6" s="125">
        <f>IF(FORMULAR!L28="HR 1,3",FORMULAR!G28,0)/1000*FORMULAR!E28</f>
        <v>0</v>
      </c>
      <c r="U6" s="125">
        <f>IF(FORMULAR!M28="HR 1,3",FORMULAR!G28,0)/1000*FORMULAR!E28</f>
        <v>0</v>
      </c>
      <c r="W6" s="117">
        <f>IF(FORMULAR!J28="2\42",FORMULAR!F28,"0")/1000*FORMULAR!E28</f>
        <v>0</v>
      </c>
      <c r="X6" s="118">
        <f>IF(FORMULAR!K28="2\42",FORMULAR!F28,0)/1000*FORMULAR!E28</f>
        <v>0</v>
      </c>
      <c r="Y6" s="118">
        <f>IF(FORMULAR!L28="2\42",FORMULAR!G28,0)/1000*FORMULAR!E28</f>
        <v>0</v>
      </c>
      <c r="Z6" s="119">
        <f>IF(FORMULAR!M28="2\42",FORMULAR!G28,0)/1000*FORMULAR!E28</f>
        <v>0</v>
      </c>
    </row>
    <row r="7" spans="1:26" x14ac:dyDescent="0.25">
      <c r="A7" s="103">
        <f>IF(FORMULAR!I29="",FORMULAR!F29*FORMULAR!G29*FORMULAR!E29/1000000,FORMULAR!F29*FORMULAR!G29*FORMULAR!E29/1000000*2)</f>
        <v>0</v>
      </c>
      <c r="C7" s="117">
        <f>IF(FORMULAR!J29="HR 2",FORMULAR!F29,0)/1000*FORMULAR!E29</f>
        <v>0</v>
      </c>
      <c r="D7" s="118">
        <f>IF(FORMULAR!K29="HR 2",FORMULAR!F29,0)/1000*FORMULAR!E29</f>
        <v>0</v>
      </c>
      <c r="E7" s="118">
        <f>IF(FORMULAR!L29="HR 2",FORMULAR!G29,0)/1000*FORMULAR!E29</f>
        <v>0</v>
      </c>
      <c r="F7" s="119">
        <f>IF(FORMULAR!M29="HR 2",FORMULAR!G29,0)/1000*FORMULAR!E29</f>
        <v>0</v>
      </c>
      <c r="G7" s="103"/>
      <c r="H7" s="125">
        <f>IF(FORMULAR!J29="HR 0,5",FORMULAR!F29,0)/1000*FORMULAR!E29</f>
        <v>0</v>
      </c>
      <c r="I7" s="125">
        <f>IF(FORMULAR!K29="HR 0,5",FORMULAR!F29,0)/1000*FORMULAR!E29</f>
        <v>0</v>
      </c>
      <c r="J7" s="125">
        <f>IF(FORMULAR!L29="HR 0,5",FORMULAR!G29,0)/1000*FORMULAR!E29</f>
        <v>0</v>
      </c>
      <c r="K7" s="125">
        <f>IF(FORMULAR!M29="HR 0,5",FORMULAR!G29,0)/1000*FORMULAR!E29</f>
        <v>0</v>
      </c>
      <c r="L7" s="103"/>
      <c r="M7" s="125">
        <f>IF(FORMULAR!J29="HR 1",FORMULAR!F29,0)/1000*FORMULAR!E29</f>
        <v>0</v>
      </c>
      <c r="N7" s="125">
        <f>IF(FORMULAR!K29="HR 1",FORMULAR!F29,0)/1000*FORMULAR!E29</f>
        <v>0</v>
      </c>
      <c r="O7" s="125">
        <f>IF(FORMULAR!L29="HR 1",FORMULAR!G29,0)/1000*FORMULAR!E29</f>
        <v>0</v>
      </c>
      <c r="P7" s="125">
        <f>IF(FORMULAR!M29="HR 1",FORMULAR!G29,0)/1000*FORMULAR!E29</f>
        <v>0</v>
      </c>
      <c r="R7" s="125">
        <f>IF(FORMULAR!J29="HR 1,3",FORMULAR!F29,0)/1000*FORMULAR!E29</f>
        <v>0</v>
      </c>
      <c r="S7" s="125">
        <f>IF(FORMULAR!K29="HR 1,3",FORMULAR!F29,0)/1000*FORMULAR!E29</f>
        <v>0</v>
      </c>
      <c r="T7" s="125">
        <f>IF(FORMULAR!L29="HR 1,3",FORMULAR!G29,0)/1000*FORMULAR!E29</f>
        <v>0</v>
      </c>
      <c r="U7" s="125">
        <f>IF(FORMULAR!M29="HR 1,3",FORMULAR!G29,0)/1000*FORMULAR!E29</f>
        <v>0</v>
      </c>
      <c r="W7" s="117">
        <f>IF(FORMULAR!J29="2\42",FORMULAR!F29,"0")/1000*FORMULAR!E29</f>
        <v>0</v>
      </c>
      <c r="X7" s="118">
        <f>IF(FORMULAR!K29="2\42",FORMULAR!F29,0)/1000*FORMULAR!E29</f>
        <v>0</v>
      </c>
      <c r="Y7" s="118">
        <f>IF(FORMULAR!L29="2\42",FORMULAR!G29,0)/1000*FORMULAR!E29</f>
        <v>0</v>
      </c>
      <c r="Z7" s="119">
        <f>IF(FORMULAR!M29="2\42",FORMULAR!G29,0)/1000*FORMULAR!E29</f>
        <v>0</v>
      </c>
    </row>
    <row r="8" spans="1:26" x14ac:dyDescent="0.25">
      <c r="A8" s="103">
        <f>IF(FORMULAR!I30="",FORMULAR!F30*FORMULAR!G30*FORMULAR!E30/1000000,FORMULAR!F30*FORMULAR!G30*FORMULAR!E30/1000000*2)</f>
        <v>0</v>
      </c>
      <c r="C8" s="117">
        <f>IF(FORMULAR!J30="HR 2",FORMULAR!F30,0)/1000*FORMULAR!E30</f>
        <v>0</v>
      </c>
      <c r="D8" s="118">
        <f>IF(FORMULAR!K30="HR 2",FORMULAR!F30,0)/1000*FORMULAR!E30</f>
        <v>0</v>
      </c>
      <c r="E8" s="118">
        <f>IF(FORMULAR!L30="HR 2",FORMULAR!G30,0)/1000*FORMULAR!E30</f>
        <v>0</v>
      </c>
      <c r="F8" s="119">
        <f>IF(FORMULAR!M30="HR 2",FORMULAR!G30,0)/1000*FORMULAR!E30</f>
        <v>0</v>
      </c>
      <c r="G8" s="103"/>
      <c r="H8" s="125">
        <f>IF(FORMULAR!J30="HR 0,5",FORMULAR!F30,0)/1000*FORMULAR!E30</f>
        <v>0</v>
      </c>
      <c r="I8" s="125">
        <f>IF(FORMULAR!K30="HR 0,5",FORMULAR!F30,0)/1000*FORMULAR!E30</f>
        <v>0</v>
      </c>
      <c r="J8" s="125">
        <f>IF(FORMULAR!L30="HR 0,5",FORMULAR!G30,0)/1000*FORMULAR!E30</f>
        <v>0</v>
      </c>
      <c r="K8" s="125">
        <f>IF(FORMULAR!M30="HR 0,5",FORMULAR!G30,0)/1000*FORMULAR!E30</f>
        <v>0</v>
      </c>
      <c r="L8" s="103"/>
      <c r="M8" s="125">
        <f>IF(FORMULAR!J30="HR 1",FORMULAR!F30,0)/1000*FORMULAR!E30</f>
        <v>0</v>
      </c>
      <c r="N8" s="125">
        <f>IF(FORMULAR!K30="HR 1",FORMULAR!F30,0)/1000*FORMULAR!E30</f>
        <v>0</v>
      </c>
      <c r="O8" s="125">
        <f>IF(FORMULAR!L30="HR 1",FORMULAR!G30,0)/1000*FORMULAR!E30</f>
        <v>0</v>
      </c>
      <c r="P8" s="125">
        <f>IF(FORMULAR!M30="HR 1",FORMULAR!G30,0)/1000*FORMULAR!E30</f>
        <v>0</v>
      </c>
      <c r="R8" s="125">
        <f>IF(FORMULAR!J30="HR 1,3",FORMULAR!F30,0)/1000*FORMULAR!E30</f>
        <v>0</v>
      </c>
      <c r="S8" s="125">
        <f>IF(FORMULAR!K30="HR 1,3",FORMULAR!F30,0)/1000*FORMULAR!E30</f>
        <v>0</v>
      </c>
      <c r="T8" s="125">
        <f>IF(FORMULAR!L30="HR 1,3",FORMULAR!G30,0)/1000*FORMULAR!E30</f>
        <v>0</v>
      </c>
      <c r="U8" s="125">
        <f>IF(FORMULAR!M30="HR 1,3",FORMULAR!G30,0)/1000*FORMULAR!E30</f>
        <v>0</v>
      </c>
      <c r="W8" s="117">
        <f>IF(FORMULAR!J30="2\42",FORMULAR!F30,"0")/1000*FORMULAR!E30</f>
        <v>0</v>
      </c>
      <c r="X8" s="118">
        <f>IF(FORMULAR!K30="2\42",FORMULAR!F30,0)/1000*FORMULAR!E30</f>
        <v>0</v>
      </c>
      <c r="Y8" s="118">
        <f>IF(FORMULAR!L30="2\42",FORMULAR!G30,0)/1000*FORMULAR!E30</f>
        <v>0</v>
      </c>
      <c r="Z8" s="119">
        <f>IF(FORMULAR!M30="2\42",FORMULAR!G30,0)/1000*FORMULAR!E30</f>
        <v>0</v>
      </c>
    </row>
    <row r="9" spans="1:26" x14ac:dyDescent="0.25">
      <c r="A9" s="103">
        <f>IF(FORMULAR!I31="",FORMULAR!F31*FORMULAR!G31*FORMULAR!E31/1000000,FORMULAR!F31*FORMULAR!G31*FORMULAR!E31/1000000*2)</f>
        <v>0</v>
      </c>
      <c r="C9" s="117">
        <f>IF(FORMULAR!J31="HR 2",FORMULAR!F31,0)/1000*FORMULAR!E31</f>
        <v>0</v>
      </c>
      <c r="D9" s="118">
        <f>IF(FORMULAR!K31="HR 2",FORMULAR!F31,0)/1000*FORMULAR!E31</f>
        <v>0</v>
      </c>
      <c r="E9" s="118">
        <f>IF(FORMULAR!L31="HR 2",FORMULAR!G31,0)/1000*FORMULAR!E31</f>
        <v>0</v>
      </c>
      <c r="F9" s="119">
        <f>IF(FORMULAR!M31="HR 2",FORMULAR!G31,0)/1000*FORMULAR!E31</f>
        <v>0</v>
      </c>
      <c r="G9" s="103"/>
      <c r="H9" s="125">
        <f>IF(FORMULAR!J31="HR 0,5",FORMULAR!F31,0)/1000*FORMULAR!E31</f>
        <v>0</v>
      </c>
      <c r="I9" s="125">
        <f>IF(FORMULAR!K31="HR 0,5",FORMULAR!F31,0)/1000*FORMULAR!E31</f>
        <v>0</v>
      </c>
      <c r="J9" s="125">
        <f>IF(FORMULAR!L31="HR 0,5",FORMULAR!G31,0)/1000*FORMULAR!E31</f>
        <v>0</v>
      </c>
      <c r="K9" s="125">
        <f>IF(FORMULAR!M31="HR 0,5",FORMULAR!G31,0)/1000*FORMULAR!E31</f>
        <v>0</v>
      </c>
      <c r="L9" s="103"/>
      <c r="M9" s="125">
        <f>IF(FORMULAR!J31="HR 1",FORMULAR!F31,0)/1000*FORMULAR!E31</f>
        <v>0</v>
      </c>
      <c r="N9" s="125">
        <f>IF(FORMULAR!K31="HR 1",FORMULAR!F31,0)/1000*FORMULAR!E31</f>
        <v>0</v>
      </c>
      <c r="O9" s="125">
        <f>IF(FORMULAR!L31="HR 1",FORMULAR!G31,0)/1000*FORMULAR!E31</f>
        <v>0</v>
      </c>
      <c r="P9" s="125">
        <f>IF(FORMULAR!M31="HR 1",FORMULAR!G31,0)/1000*FORMULAR!E31</f>
        <v>0</v>
      </c>
      <c r="R9" s="125">
        <f>IF(FORMULAR!J31="HR 1,3",FORMULAR!F31,0)/1000*FORMULAR!E31</f>
        <v>0</v>
      </c>
      <c r="S9" s="125">
        <f>IF(FORMULAR!K31="HR 1,3",FORMULAR!F31,0)/1000*FORMULAR!E31</f>
        <v>0</v>
      </c>
      <c r="T9" s="125">
        <f>IF(FORMULAR!L31="HR 1,3",FORMULAR!G31,0)/1000*FORMULAR!E31</f>
        <v>0</v>
      </c>
      <c r="U9" s="125">
        <f>IF(FORMULAR!M31="HR 1,3",FORMULAR!G31,0)/1000*FORMULAR!E31</f>
        <v>0</v>
      </c>
      <c r="W9" s="117">
        <f>IF(FORMULAR!J31="2\42",FORMULAR!F31,"0")/1000*FORMULAR!E31</f>
        <v>0</v>
      </c>
      <c r="X9" s="118">
        <f>IF(FORMULAR!K31="2\42",FORMULAR!F31,0)/1000*FORMULAR!E31</f>
        <v>0</v>
      </c>
      <c r="Y9" s="118">
        <f>IF(FORMULAR!L31="2\42",FORMULAR!G31,0)/1000*FORMULAR!E31</f>
        <v>0</v>
      </c>
      <c r="Z9" s="119">
        <f>IF(FORMULAR!M31="2\42",FORMULAR!G31,0)/1000*FORMULAR!E31</f>
        <v>0</v>
      </c>
    </row>
    <row r="10" spans="1:26" x14ac:dyDescent="0.25">
      <c r="A10" s="103">
        <f>IF(FORMULAR!I32="",FORMULAR!F32*FORMULAR!G32*FORMULAR!E32/1000000,FORMULAR!F32*FORMULAR!G32*FORMULAR!E32/1000000*2)</f>
        <v>0</v>
      </c>
      <c r="C10" s="117">
        <f>IF(FORMULAR!J32="HR 2",FORMULAR!F32,0)/1000*FORMULAR!E32</f>
        <v>0</v>
      </c>
      <c r="D10" s="118">
        <f>IF(FORMULAR!K32="HR 2",FORMULAR!F32,0)/1000*FORMULAR!E32</f>
        <v>0</v>
      </c>
      <c r="E10" s="118">
        <f>IF(FORMULAR!L32="HR 2",FORMULAR!G32,0)/1000*FORMULAR!E32</f>
        <v>0</v>
      </c>
      <c r="F10" s="119">
        <f>IF(FORMULAR!M32="HR 2",FORMULAR!G32,0)/1000*FORMULAR!E32</f>
        <v>0</v>
      </c>
      <c r="G10" s="103"/>
      <c r="H10" s="125">
        <f>IF(FORMULAR!J32="HR 0,5",FORMULAR!F32,0)/1000*FORMULAR!E32</f>
        <v>0</v>
      </c>
      <c r="I10" s="125">
        <f>IF(FORMULAR!K32="HR 0,5",FORMULAR!F32,0)/1000*FORMULAR!E32</f>
        <v>0</v>
      </c>
      <c r="J10" s="125">
        <f>IF(FORMULAR!L32="HR 0,5",FORMULAR!G32,0)/1000*FORMULAR!E32</f>
        <v>0</v>
      </c>
      <c r="K10" s="125">
        <f>IF(FORMULAR!M32="HR 0,5",FORMULAR!G32,0)/1000*FORMULAR!E32</f>
        <v>0</v>
      </c>
      <c r="L10" s="103"/>
      <c r="M10" s="125">
        <f>IF(FORMULAR!J32="HR 1",FORMULAR!F32,0)/1000*FORMULAR!E32</f>
        <v>0</v>
      </c>
      <c r="N10" s="125">
        <f>IF(FORMULAR!K32="HR 1",FORMULAR!F32,0)/1000*FORMULAR!E32</f>
        <v>0</v>
      </c>
      <c r="O10" s="125">
        <f>IF(FORMULAR!L32="HR 1",FORMULAR!G32,0)/1000*FORMULAR!E32</f>
        <v>0</v>
      </c>
      <c r="P10" s="125">
        <f>IF(FORMULAR!M32="HR 1",FORMULAR!G32,0)/1000*FORMULAR!E32</f>
        <v>0</v>
      </c>
      <c r="R10" s="125">
        <f>IF(FORMULAR!J32="HR 1,3",FORMULAR!F32,0)/1000*FORMULAR!E32</f>
        <v>0</v>
      </c>
      <c r="S10" s="125">
        <f>IF(FORMULAR!K32="HR 1,3",FORMULAR!F32,0)/1000*FORMULAR!E32</f>
        <v>0</v>
      </c>
      <c r="T10" s="125">
        <f>IF(FORMULAR!L32="HR 1,3",FORMULAR!G32,0)/1000*FORMULAR!E32</f>
        <v>0</v>
      </c>
      <c r="U10" s="125">
        <f>IF(FORMULAR!M32="HR 1,3",FORMULAR!G32,0)/1000*FORMULAR!E32</f>
        <v>0</v>
      </c>
      <c r="W10" s="117">
        <f>IF(FORMULAR!J32="2\42",FORMULAR!F32,"0")/1000*FORMULAR!E32</f>
        <v>0</v>
      </c>
      <c r="X10" s="118">
        <f>IF(FORMULAR!K32="2\42",FORMULAR!F32,0)/1000*FORMULAR!E32</f>
        <v>0</v>
      </c>
      <c r="Y10" s="118">
        <f>IF(FORMULAR!L32="2\42",FORMULAR!G32,0)/1000*FORMULAR!E32</f>
        <v>0</v>
      </c>
      <c r="Z10" s="119">
        <f>IF(FORMULAR!M32="2\42",FORMULAR!G32,0)/1000*FORMULAR!E32</f>
        <v>0</v>
      </c>
    </row>
    <row r="11" spans="1:26" x14ac:dyDescent="0.25">
      <c r="A11" s="103">
        <f>IF(FORMULAR!I33="",FORMULAR!F33*FORMULAR!G33*FORMULAR!E33/1000000,FORMULAR!F33*FORMULAR!G33*FORMULAR!E33/1000000*2)</f>
        <v>0</v>
      </c>
      <c r="C11" s="117">
        <f>IF(FORMULAR!J33="HR 2",FORMULAR!F33,0)/1000*FORMULAR!E33</f>
        <v>0</v>
      </c>
      <c r="D11" s="118">
        <f>IF(FORMULAR!K33="HR 2",FORMULAR!F33,0)/1000*FORMULAR!E33</f>
        <v>0</v>
      </c>
      <c r="E11" s="118">
        <f>IF(FORMULAR!L33="HR 2",FORMULAR!G33,0)/1000*FORMULAR!E33</f>
        <v>0</v>
      </c>
      <c r="F11" s="119">
        <f>IF(FORMULAR!M33="HR 2",FORMULAR!G33,0)/1000*FORMULAR!E33</f>
        <v>0</v>
      </c>
      <c r="G11" s="103"/>
      <c r="H11" s="125">
        <f>IF(FORMULAR!J33="HR 0,5",FORMULAR!F33,0)/1000*FORMULAR!E33</f>
        <v>0</v>
      </c>
      <c r="I11" s="125">
        <f>IF(FORMULAR!K33="HR 0,5",FORMULAR!F33,0)/1000*FORMULAR!E33</f>
        <v>0</v>
      </c>
      <c r="J11" s="125">
        <f>IF(FORMULAR!L33="HR 0,5",FORMULAR!G33,0)/1000*FORMULAR!E33</f>
        <v>0</v>
      </c>
      <c r="K11" s="125">
        <f>IF(FORMULAR!M33="HR 0,5",FORMULAR!G33,0)/1000*FORMULAR!E33</f>
        <v>0</v>
      </c>
      <c r="L11" s="103"/>
      <c r="M11" s="125">
        <f>IF(FORMULAR!J33="HR 1",FORMULAR!F33,0)/1000*FORMULAR!E33</f>
        <v>0</v>
      </c>
      <c r="N11" s="125">
        <f>IF(FORMULAR!K33="HR 1",FORMULAR!F33,0)/1000*FORMULAR!E33</f>
        <v>0</v>
      </c>
      <c r="O11" s="125">
        <f>IF(FORMULAR!L33="HR 1",FORMULAR!G33,0)/1000*FORMULAR!E33</f>
        <v>0</v>
      </c>
      <c r="P11" s="125">
        <f>IF(FORMULAR!M33="HR 1",FORMULAR!G33,0)/1000*FORMULAR!E33</f>
        <v>0</v>
      </c>
      <c r="R11" s="125">
        <f>IF(FORMULAR!J33="HR 1,3",FORMULAR!F33,0)/1000*FORMULAR!E33</f>
        <v>0</v>
      </c>
      <c r="S11" s="125">
        <f>IF(FORMULAR!K33="HR 1,3",FORMULAR!F33,0)/1000*FORMULAR!E33</f>
        <v>0</v>
      </c>
      <c r="T11" s="125">
        <f>IF(FORMULAR!L33="HR 1,3",FORMULAR!G33,0)/1000*FORMULAR!E33</f>
        <v>0</v>
      </c>
      <c r="U11" s="125">
        <f>IF(FORMULAR!M33="HR 1,3",FORMULAR!G33,0)/1000*FORMULAR!E33</f>
        <v>0</v>
      </c>
      <c r="W11" s="117">
        <f>IF(FORMULAR!J33="2\42",FORMULAR!F33,"0")/1000*FORMULAR!E33</f>
        <v>0</v>
      </c>
      <c r="X11" s="118">
        <f>IF(FORMULAR!K33="2\42",FORMULAR!F33,0)/1000*FORMULAR!E33</f>
        <v>0</v>
      </c>
      <c r="Y11" s="118">
        <f>IF(FORMULAR!L33="2\42",FORMULAR!G33,0)/1000*FORMULAR!E33</f>
        <v>0</v>
      </c>
      <c r="Z11" s="119">
        <f>IF(FORMULAR!M33="2\42",FORMULAR!G33,0)/1000*FORMULAR!E33</f>
        <v>0</v>
      </c>
    </row>
    <row r="12" spans="1:26" x14ac:dyDescent="0.25">
      <c r="A12" s="103">
        <f>IF(FORMULAR!I34="",FORMULAR!F34*FORMULAR!G34*FORMULAR!E34/1000000,FORMULAR!F34*FORMULAR!G34*FORMULAR!E34/1000000*2)</f>
        <v>0</v>
      </c>
      <c r="C12" s="117">
        <f>IF(FORMULAR!J34="HR 2",FORMULAR!F34,0)/1000*FORMULAR!E34</f>
        <v>0</v>
      </c>
      <c r="D12" s="118">
        <f>IF(FORMULAR!K34="HR 2",FORMULAR!F34,0)/1000*FORMULAR!E34</f>
        <v>0</v>
      </c>
      <c r="E12" s="118">
        <f>IF(FORMULAR!L34="HR 2",FORMULAR!G34,0)/1000*FORMULAR!E34</f>
        <v>0</v>
      </c>
      <c r="F12" s="119">
        <f>IF(FORMULAR!M34="HR 2",FORMULAR!G34,0)/1000*FORMULAR!E34</f>
        <v>0</v>
      </c>
      <c r="G12" s="103"/>
      <c r="H12" s="125">
        <f>IF(FORMULAR!J34="HR 0,5",FORMULAR!F34,0)/1000*FORMULAR!E34</f>
        <v>0</v>
      </c>
      <c r="I12" s="125">
        <f>IF(FORMULAR!K34="HR 0,5",FORMULAR!F34,0)/1000*FORMULAR!E34</f>
        <v>0</v>
      </c>
      <c r="J12" s="125">
        <f>IF(FORMULAR!L34="HR 0,5",FORMULAR!G34,0)/1000*FORMULAR!E34</f>
        <v>0</v>
      </c>
      <c r="K12" s="125">
        <f>IF(FORMULAR!M34="HR 0,5",FORMULAR!G34,0)/1000*FORMULAR!E34</f>
        <v>0</v>
      </c>
      <c r="L12" s="103"/>
      <c r="M12" s="125">
        <f>IF(FORMULAR!J34="HR 1",FORMULAR!F34,0)/1000*FORMULAR!E34</f>
        <v>0</v>
      </c>
      <c r="N12" s="125">
        <f>IF(FORMULAR!K34="HR 1",FORMULAR!F34,0)/1000*FORMULAR!E34</f>
        <v>0</v>
      </c>
      <c r="O12" s="125">
        <f>IF(FORMULAR!L34="HR 1",FORMULAR!G34,0)/1000*FORMULAR!E34</f>
        <v>0</v>
      </c>
      <c r="P12" s="125">
        <f>IF(FORMULAR!M34="HR 1",FORMULAR!G34,0)/1000*FORMULAR!E34</f>
        <v>0</v>
      </c>
      <c r="R12" s="125">
        <f>IF(FORMULAR!J34="HR 1,3",FORMULAR!F34,0)/1000*FORMULAR!E34</f>
        <v>0</v>
      </c>
      <c r="S12" s="125">
        <f>IF(FORMULAR!K34="HR 1,3",FORMULAR!F34,0)/1000*FORMULAR!E34</f>
        <v>0</v>
      </c>
      <c r="T12" s="125">
        <f>IF(FORMULAR!L34="HR 1,3",FORMULAR!G34,0)/1000*FORMULAR!E34</f>
        <v>0</v>
      </c>
      <c r="U12" s="125">
        <f>IF(FORMULAR!M34="HR 1,3",FORMULAR!G34,0)/1000*FORMULAR!E34</f>
        <v>0</v>
      </c>
      <c r="W12" s="117">
        <f>IF(FORMULAR!J34="2\42",FORMULAR!F34,"0")/1000*FORMULAR!E34</f>
        <v>0</v>
      </c>
      <c r="X12" s="118">
        <f>IF(FORMULAR!K34="2\42",FORMULAR!F34,0)/1000*FORMULAR!E34</f>
        <v>0</v>
      </c>
      <c r="Y12" s="118">
        <f>IF(FORMULAR!L34="2\42",FORMULAR!G34,0)/1000*FORMULAR!E34</f>
        <v>0</v>
      </c>
      <c r="Z12" s="119">
        <f>IF(FORMULAR!M34="2\42",FORMULAR!G34,0)/1000*FORMULAR!E34</f>
        <v>0</v>
      </c>
    </row>
    <row r="13" spans="1:26" x14ac:dyDescent="0.25">
      <c r="A13" s="103">
        <f>IF(FORMULAR!I35="",FORMULAR!F35*FORMULAR!G35*FORMULAR!E35/1000000,FORMULAR!F35*FORMULAR!G35*FORMULAR!E35/1000000*2)</f>
        <v>0</v>
      </c>
      <c r="C13" s="117">
        <f>IF(FORMULAR!J35="HR 2",FORMULAR!F35,0)/1000*FORMULAR!E35</f>
        <v>0</v>
      </c>
      <c r="D13" s="118">
        <f>IF(FORMULAR!K35="HR 2",FORMULAR!F35,0)/1000*FORMULAR!E35</f>
        <v>0</v>
      </c>
      <c r="E13" s="118">
        <f>IF(FORMULAR!L35="HR 2",FORMULAR!G35,0)/1000*FORMULAR!E35</f>
        <v>0</v>
      </c>
      <c r="F13" s="119">
        <f>IF(FORMULAR!M35="HR 2",FORMULAR!G35,0)/1000*FORMULAR!E35</f>
        <v>0</v>
      </c>
      <c r="G13" s="103"/>
      <c r="H13" s="125">
        <f>IF(FORMULAR!J35="HR 0,5",FORMULAR!F35,0)/1000*FORMULAR!E35</f>
        <v>0</v>
      </c>
      <c r="I13" s="125">
        <f>IF(FORMULAR!K35="HR 0,5",FORMULAR!F35,0)/1000*FORMULAR!E35</f>
        <v>0</v>
      </c>
      <c r="J13" s="125">
        <f>IF(FORMULAR!L35="HR 0,5",FORMULAR!G35,0)/1000*FORMULAR!E35</f>
        <v>0</v>
      </c>
      <c r="K13" s="125">
        <f>IF(FORMULAR!M35="HR 0,5",FORMULAR!G35,0)/1000*FORMULAR!E35</f>
        <v>0</v>
      </c>
      <c r="L13" s="103"/>
      <c r="M13" s="125">
        <f>IF(FORMULAR!J35="HR 1",FORMULAR!F35,0)/1000*FORMULAR!E35</f>
        <v>0</v>
      </c>
      <c r="N13" s="125">
        <f>IF(FORMULAR!K35="HR 1",FORMULAR!F35,0)/1000*FORMULAR!E35</f>
        <v>0</v>
      </c>
      <c r="O13" s="125">
        <f>IF(FORMULAR!L35="HR 1",FORMULAR!G35,0)/1000*FORMULAR!E35</f>
        <v>0</v>
      </c>
      <c r="P13" s="125">
        <f>IF(FORMULAR!M35="HR 1",FORMULAR!G35,0)/1000*FORMULAR!E35</f>
        <v>0</v>
      </c>
      <c r="R13" s="125">
        <f>IF(FORMULAR!J35="HR 1,3",FORMULAR!F35,0)/1000*FORMULAR!E35</f>
        <v>0</v>
      </c>
      <c r="S13" s="125">
        <f>IF(FORMULAR!K35="HR 1,3",FORMULAR!F35,0)/1000*FORMULAR!E35</f>
        <v>0</v>
      </c>
      <c r="T13" s="125">
        <f>IF(FORMULAR!L35="HR 1,3",FORMULAR!G35,0)/1000*FORMULAR!E35</f>
        <v>0</v>
      </c>
      <c r="U13" s="125">
        <f>IF(FORMULAR!M35="HR 1,3",FORMULAR!G35,0)/1000*FORMULAR!E35</f>
        <v>0</v>
      </c>
      <c r="W13" s="117">
        <f>IF(FORMULAR!J35="2\42",FORMULAR!F35,"0")/1000*FORMULAR!E35</f>
        <v>0</v>
      </c>
      <c r="X13" s="118">
        <f>IF(FORMULAR!K35="2\42",FORMULAR!F35,0)/1000*FORMULAR!E35</f>
        <v>0</v>
      </c>
      <c r="Y13" s="118">
        <f>IF(FORMULAR!L35="2\42",FORMULAR!G35,0)/1000*FORMULAR!E35</f>
        <v>0</v>
      </c>
      <c r="Z13" s="119">
        <f>IF(FORMULAR!M35="2\42",FORMULAR!G35,0)/1000*FORMULAR!E35</f>
        <v>0</v>
      </c>
    </row>
    <row r="14" spans="1:26" x14ac:dyDescent="0.25">
      <c r="A14" s="103">
        <f>IF(FORMULAR!I36="",FORMULAR!F36*FORMULAR!G36*FORMULAR!E36/1000000,FORMULAR!F36*FORMULAR!G36*FORMULAR!E36/1000000*2)</f>
        <v>0</v>
      </c>
      <c r="C14" s="117">
        <f>IF(FORMULAR!J36="HR 2",FORMULAR!F36,0)/1000*FORMULAR!E36</f>
        <v>0</v>
      </c>
      <c r="D14" s="118">
        <f>IF(FORMULAR!K36="HR 2",FORMULAR!F36,0)/1000*FORMULAR!E36</f>
        <v>0</v>
      </c>
      <c r="E14" s="118">
        <f>IF(FORMULAR!L36="HR 2",FORMULAR!G36,0)/1000*FORMULAR!E36</f>
        <v>0</v>
      </c>
      <c r="F14" s="119">
        <f>IF(FORMULAR!M36="HR 2",FORMULAR!G36,0)/1000*FORMULAR!E36</f>
        <v>0</v>
      </c>
      <c r="G14" s="103"/>
      <c r="H14" s="125">
        <f>IF(FORMULAR!J36="HR 0,5",FORMULAR!F36,0)/1000*FORMULAR!E36</f>
        <v>0</v>
      </c>
      <c r="I14" s="125">
        <f>IF(FORMULAR!K36="HR 0,5",FORMULAR!F36,0)/1000*FORMULAR!E36</f>
        <v>0</v>
      </c>
      <c r="J14" s="125">
        <f>IF(FORMULAR!L36="HR 0,5",FORMULAR!G36,0)/1000*FORMULAR!E36</f>
        <v>0</v>
      </c>
      <c r="K14" s="125">
        <f>IF(FORMULAR!M36="HR 0,5",FORMULAR!G36,0)/1000*FORMULAR!E36</f>
        <v>0</v>
      </c>
      <c r="L14" s="103"/>
      <c r="M14" s="125">
        <f>IF(FORMULAR!J36="HR 1",FORMULAR!F36,0)/1000*FORMULAR!E36</f>
        <v>0</v>
      </c>
      <c r="N14" s="125">
        <f>IF(FORMULAR!K36="HR 1",FORMULAR!F36,0)/1000*FORMULAR!E36</f>
        <v>0</v>
      </c>
      <c r="O14" s="125">
        <f>IF(FORMULAR!L36="HR 1",FORMULAR!G36,0)/1000*FORMULAR!E36</f>
        <v>0</v>
      </c>
      <c r="P14" s="125">
        <f>IF(FORMULAR!M36="HR 1",FORMULAR!G36,0)/1000*FORMULAR!E36</f>
        <v>0</v>
      </c>
      <c r="R14" s="125">
        <f>IF(FORMULAR!J36="HR 1,3",FORMULAR!F36,0)/1000*FORMULAR!E36</f>
        <v>0</v>
      </c>
      <c r="S14" s="125">
        <f>IF(FORMULAR!K36="HR 1,3",FORMULAR!F36,0)/1000*FORMULAR!E36</f>
        <v>0</v>
      </c>
      <c r="T14" s="125">
        <f>IF(FORMULAR!L36="HR 1,3",FORMULAR!G36,0)/1000*FORMULAR!E36</f>
        <v>0</v>
      </c>
      <c r="U14" s="125">
        <f>IF(FORMULAR!M36="HR 1,3",FORMULAR!G36,0)/1000*FORMULAR!E36</f>
        <v>0</v>
      </c>
      <c r="W14" s="117">
        <f>IF(FORMULAR!J36="2\42",FORMULAR!F36,"0")/1000*FORMULAR!E36</f>
        <v>0</v>
      </c>
      <c r="X14" s="118">
        <f>IF(FORMULAR!K36="2\42",FORMULAR!F36,0)/1000*FORMULAR!E36</f>
        <v>0</v>
      </c>
      <c r="Y14" s="118">
        <f>IF(FORMULAR!L36="2\42",FORMULAR!G36,0)/1000*FORMULAR!E36</f>
        <v>0</v>
      </c>
      <c r="Z14" s="119">
        <f>IF(FORMULAR!M36="2\42",FORMULAR!G36,0)/1000*FORMULAR!E36</f>
        <v>0</v>
      </c>
    </row>
    <row r="15" spans="1:26" x14ac:dyDescent="0.25">
      <c r="A15" s="103">
        <f>IF(FORMULAR!I37="",FORMULAR!F37*FORMULAR!G37*FORMULAR!E37/1000000,FORMULAR!F37*FORMULAR!G37*FORMULAR!E37/1000000*2)</f>
        <v>0</v>
      </c>
      <c r="B15" s="3"/>
      <c r="C15" s="117">
        <f>IF(FORMULAR!J37="HR 2",FORMULAR!F37,0)/1000*FORMULAR!E37</f>
        <v>0</v>
      </c>
      <c r="D15" s="118">
        <f>IF(FORMULAR!K37="HR 2",FORMULAR!F37,0)/1000*FORMULAR!E37</f>
        <v>0</v>
      </c>
      <c r="E15" s="118">
        <f>IF(FORMULAR!L37="HR 2",FORMULAR!G37,0)/1000*FORMULAR!E37</f>
        <v>0</v>
      </c>
      <c r="F15" s="119">
        <f>IF(FORMULAR!M37="HR 2",FORMULAR!G37,0)/1000*FORMULAR!E37</f>
        <v>0</v>
      </c>
      <c r="G15" s="103"/>
      <c r="H15" s="125">
        <f>IF(FORMULAR!J37="HR 0,5",FORMULAR!F37,0)/1000*FORMULAR!E37</f>
        <v>0</v>
      </c>
      <c r="I15" s="125">
        <f>IF(FORMULAR!K37="HR 0,5",FORMULAR!F37,0)/1000*FORMULAR!E37</f>
        <v>0</v>
      </c>
      <c r="J15" s="125">
        <f>IF(FORMULAR!L37="HR 0,5",FORMULAR!G37,0)/1000*FORMULAR!E37</f>
        <v>0</v>
      </c>
      <c r="K15" s="125">
        <f>IF(FORMULAR!M37="HR 0,5",FORMULAR!G37,0)/1000*FORMULAR!E37</f>
        <v>0</v>
      </c>
      <c r="L15" s="103"/>
      <c r="M15" s="125">
        <f>IF(FORMULAR!J37="HR 1",FORMULAR!F37,0)/1000*FORMULAR!E37</f>
        <v>0</v>
      </c>
      <c r="N15" s="125">
        <f>IF(FORMULAR!K37="HR 1",FORMULAR!F37,0)/1000*FORMULAR!E37</f>
        <v>0</v>
      </c>
      <c r="O15" s="125">
        <f>IF(FORMULAR!L37="HR 1",FORMULAR!G37,0)/1000*FORMULAR!E37</f>
        <v>0</v>
      </c>
      <c r="P15" s="125">
        <f>IF(FORMULAR!M37="HR 1",FORMULAR!G37,0)/1000*FORMULAR!E37</f>
        <v>0</v>
      </c>
      <c r="R15" s="125">
        <f>IF(FORMULAR!J37="HR 1,3",FORMULAR!F37,0)/1000*FORMULAR!E37</f>
        <v>0</v>
      </c>
      <c r="S15" s="125">
        <f>IF(FORMULAR!K37="HR 1,3",FORMULAR!F37,0)/1000*FORMULAR!E37</f>
        <v>0</v>
      </c>
      <c r="T15" s="125">
        <f>IF(FORMULAR!L37="HR 1,3",FORMULAR!G37,0)/1000*FORMULAR!E37</f>
        <v>0</v>
      </c>
      <c r="U15" s="125">
        <f>IF(FORMULAR!M37="HR 1,3",FORMULAR!G37,0)/1000*FORMULAR!E37</f>
        <v>0</v>
      </c>
      <c r="W15" s="117">
        <f>IF(FORMULAR!J37="2\42",FORMULAR!F37,"0")/1000*FORMULAR!E37</f>
        <v>0</v>
      </c>
      <c r="X15" s="118">
        <f>IF(FORMULAR!K37="2\42",FORMULAR!F37,0)/1000*FORMULAR!E37</f>
        <v>0</v>
      </c>
      <c r="Y15" s="118">
        <f>IF(FORMULAR!L37="2\42",FORMULAR!G37,0)/1000*FORMULAR!E37</f>
        <v>0</v>
      </c>
      <c r="Z15" s="119">
        <f>IF(FORMULAR!M37="2\42",FORMULAR!G37,0)/1000*FORMULAR!E37</f>
        <v>0</v>
      </c>
    </row>
    <row r="16" spans="1:26" x14ac:dyDescent="0.25">
      <c r="A16" s="103">
        <f>IF(FORMULAR!I38="",FORMULAR!F38*FORMULAR!G38*FORMULAR!E38/1000000,FORMULAR!F38*FORMULAR!G38*FORMULAR!E38/1000000*2)</f>
        <v>0</v>
      </c>
      <c r="B16" s="3"/>
      <c r="C16" s="117">
        <f>IF(FORMULAR!J38="HR 2",FORMULAR!F38,0)/1000*FORMULAR!E38</f>
        <v>0</v>
      </c>
      <c r="D16" s="118">
        <f>IF(FORMULAR!K38="HR 2",FORMULAR!F38,0)/1000*FORMULAR!E38</f>
        <v>0</v>
      </c>
      <c r="E16" s="118">
        <f>IF(FORMULAR!L38="HR 2",FORMULAR!G38,0)/1000*FORMULAR!E38</f>
        <v>0</v>
      </c>
      <c r="F16" s="119">
        <f>IF(FORMULAR!M38="HR 2",FORMULAR!G38,0)/1000*FORMULAR!E38</f>
        <v>0</v>
      </c>
      <c r="G16" s="103"/>
      <c r="H16" s="125">
        <f>IF(FORMULAR!J38="HR 0,5",FORMULAR!F38,0)/1000*FORMULAR!E38</f>
        <v>0</v>
      </c>
      <c r="I16" s="125">
        <f>IF(FORMULAR!K38="HR 0,5",FORMULAR!F38,0)/1000*FORMULAR!E38</f>
        <v>0</v>
      </c>
      <c r="J16" s="125">
        <f>IF(FORMULAR!L38="HR 0,5",FORMULAR!G38,0)/1000*FORMULAR!E38</f>
        <v>0</v>
      </c>
      <c r="K16" s="125">
        <f>IF(FORMULAR!M38="HR 0,5",FORMULAR!G38,0)/1000*FORMULAR!E38</f>
        <v>0</v>
      </c>
      <c r="L16" s="103"/>
      <c r="M16" s="125">
        <f>IF(FORMULAR!J38="HR 1",FORMULAR!F38,0)/1000*FORMULAR!E38</f>
        <v>0</v>
      </c>
      <c r="N16" s="125">
        <f>IF(FORMULAR!K38="HR 1",FORMULAR!F38,0)/1000*FORMULAR!E38</f>
        <v>0</v>
      </c>
      <c r="O16" s="125">
        <f>IF(FORMULAR!L38="HR 1",FORMULAR!G38,0)/1000*FORMULAR!E38</f>
        <v>0</v>
      </c>
      <c r="P16" s="125">
        <f>IF(FORMULAR!M38="HR 1",FORMULAR!G38,0)/1000*FORMULAR!E38</f>
        <v>0</v>
      </c>
      <c r="R16" s="125">
        <f>IF(FORMULAR!J38="HR 1,3",FORMULAR!F38,0)/1000*FORMULAR!E38</f>
        <v>0</v>
      </c>
      <c r="S16" s="125">
        <f>IF(FORMULAR!K38="HR 1,3",FORMULAR!F38,0)/1000*FORMULAR!E38</f>
        <v>0</v>
      </c>
      <c r="T16" s="125">
        <f>IF(FORMULAR!L38="HR 1,3",FORMULAR!G38,0)/1000*FORMULAR!E38</f>
        <v>0</v>
      </c>
      <c r="U16" s="125">
        <f>IF(FORMULAR!M38="HR 1,3",FORMULAR!G38,0)/1000*FORMULAR!E38</f>
        <v>0</v>
      </c>
      <c r="W16" s="117">
        <f>IF(FORMULAR!J38="2\42",FORMULAR!F38,"0")/1000*FORMULAR!E38</f>
        <v>0</v>
      </c>
      <c r="X16" s="118">
        <f>IF(FORMULAR!K38="2\42",FORMULAR!F38,0)/1000*FORMULAR!E38</f>
        <v>0</v>
      </c>
      <c r="Y16" s="118">
        <f>IF(FORMULAR!L38="2\42",FORMULAR!G38,0)/1000*FORMULAR!E38</f>
        <v>0</v>
      </c>
      <c r="Z16" s="119">
        <f>IF(FORMULAR!M38="2\42",FORMULAR!G38,0)/1000*FORMULAR!E38</f>
        <v>0</v>
      </c>
    </row>
    <row r="17" spans="1:26" x14ac:dyDescent="0.25">
      <c r="A17" s="103">
        <f>IF(FORMULAR!I39="",FORMULAR!F39*FORMULAR!G39*FORMULAR!E39/1000000,FORMULAR!F39*FORMULAR!G39*FORMULAR!E39/1000000*2)</f>
        <v>0</v>
      </c>
      <c r="B17" s="3"/>
      <c r="C17" s="117">
        <f>IF(FORMULAR!J39="HR 2",FORMULAR!F39,0)/1000*FORMULAR!E39</f>
        <v>0</v>
      </c>
      <c r="D17" s="118">
        <f>IF(FORMULAR!K39="HR 2",FORMULAR!F39,0)/1000*FORMULAR!E39</f>
        <v>0</v>
      </c>
      <c r="E17" s="118">
        <f>IF(FORMULAR!L39="HR 2",FORMULAR!G39,0)/1000*FORMULAR!E39</f>
        <v>0</v>
      </c>
      <c r="F17" s="119">
        <f>IF(FORMULAR!M39="HR 2",FORMULAR!G39,0)/1000*FORMULAR!E39</f>
        <v>0</v>
      </c>
      <c r="G17" s="103"/>
      <c r="H17" s="125">
        <f>IF(FORMULAR!J39="HR 0,5",FORMULAR!F39,0)/1000*FORMULAR!E39</f>
        <v>0</v>
      </c>
      <c r="I17" s="125">
        <f>IF(FORMULAR!K39="HR 0,5",FORMULAR!F39,0)/1000*FORMULAR!E39</f>
        <v>0</v>
      </c>
      <c r="J17" s="125">
        <f>IF(FORMULAR!L39="HR 0,5",FORMULAR!G39,0)/1000*FORMULAR!E39</f>
        <v>0</v>
      </c>
      <c r="K17" s="125">
        <f>IF(FORMULAR!M39="HR 0,5",FORMULAR!G39,0)/1000*FORMULAR!E39</f>
        <v>0</v>
      </c>
      <c r="L17" s="103"/>
      <c r="M17" s="125">
        <f>IF(FORMULAR!J39="HR 1",FORMULAR!F39,0)/1000*FORMULAR!E39</f>
        <v>0</v>
      </c>
      <c r="N17" s="125">
        <f>IF(FORMULAR!K39="HR 1",FORMULAR!F39,0)/1000*FORMULAR!E39</f>
        <v>0</v>
      </c>
      <c r="O17" s="125">
        <f>IF(FORMULAR!L39="HR 1",FORMULAR!G39,0)/1000*FORMULAR!E39</f>
        <v>0</v>
      </c>
      <c r="P17" s="125">
        <f>IF(FORMULAR!M39="HR 1",FORMULAR!G39,0)/1000*FORMULAR!E39</f>
        <v>0</v>
      </c>
      <c r="R17" s="125">
        <f>IF(FORMULAR!J39="HR 1,3",FORMULAR!F39,0)/1000*FORMULAR!E39</f>
        <v>0</v>
      </c>
      <c r="S17" s="125">
        <f>IF(FORMULAR!K39="HR 1,3",FORMULAR!F39,0)/1000*FORMULAR!E39</f>
        <v>0</v>
      </c>
      <c r="T17" s="125">
        <f>IF(FORMULAR!L39="HR 1,3",FORMULAR!G39,0)/1000*FORMULAR!E39</f>
        <v>0</v>
      </c>
      <c r="U17" s="125">
        <f>IF(FORMULAR!M39="HR 1,3",FORMULAR!G39,0)/1000*FORMULAR!E39</f>
        <v>0</v>
      </c>
      <c r="W17" s="117">
        <f>IF(FORMULAR!J39="2\42",FORMULAR!F39,"0")/1000*FORMULAR!E39</f>
        <v>0</v>
      </c>
      <c r="X17" s="118">
        <f>IF(FORMULAR!K39="2\42",FORMULAR!F39,0)/1000*FORMULAR!E39</f>
        <v>0</v>
      </c>
      <c r="Y17" s="118">
        <f>IF(FORMULAR!L39="2\42",FORMULAR!G39,0)/1000*FORMULAR!E39</f>
        <v>0</v>
      </c>
      <c r="Z17" s="119">
        <f>IF(FORMULAR!M39="2\42",FORMULAR!G39,0)/1000*FORMULAR!E39</f>
        <v>0</v>
      </c>
    </row>
    <row r="18" spans="1:26" x14ac:dyDescent="0.25">
      <c r="A18" s="103">
        <f>IF(FORMULAR!I40="",FORMULAR!F40*FORMULAR!G40*FORMULAR!E40/1000000,FORMULAR!F40*FORMULAR!G40*FORMULAR!E40/1000000*2)</f>
        <v>0</v>
      </c>
      <c r="B18" s="3"/>
      <c r="C18" s="117">
        <f>IF(FORMULAR!J40="HR 2",FORMULAR!F40,0)/1000*FORMULAR!E40</f>
        <v>0</v>
      </c>
      <c r="D18" s="118">
        <f>IF(FORMULAR!K40="HR 2",FORMULAR!F40,0)/1000*FORMULAR!E40</f>
        <v>0</v>
      </c>
      <c r="E18" s="118">
        <f>IF(FORMULAR!L40="HR 2",FORMULAR!G40,0)/1000*FORMULAR!E40</f>
        <v>0</v>
      </c>
      <c r="F18" s="119">
        <f>IF(FORMULAR!M40="HR 2",FORMULAR!G40,0)/1000*FORMULAR!E40</f>
        <v>0</v>
      </c>
      <c r="G18" s="103"/>
      <c r="H18" s="125">
        <f>IF(FORMULAR!J40="HR 0,5",FORMULAR!F40,0)/1000*FORMULAR!E40</f>
        <v>0</v>
      </c>
      <c r="I18" s="125">
        <f>IF(FORMULAR!K40="HR 0,5",FORMULAR!F40,0)/1000*FORMULAR!E40</f>
        <v>0</v>
      </c>
      <c r="J18" s="125">
        <f>IF(FORMULAR!L40="HR 0,5",FORMULAR!G40,0)/1000*FORMULAR!E40</f>
        <v>0</v>
      </c>
      <c r="K18" s="125">
        <f>IF(FORMULAR!M40="HR 0,5",FORMULAR!G40,0)/1000*FORMULAR!E40</f>
        <v>0</v>
      </c>
      <c r="L18" s="103"/>
      <c r="M18" s="125">
        <f>IF(FORMULAR!J40="HR 1",FORMULAR!F40,0)/1000*FORMULAR!E40</f>
        <v>0</v>
      </c>
      <c r="N18" s="125">
        <f>IF(FORMULAR!K40="HR 1",FORMULAR!F40,0)/1000*FORMULAR!E40</f>
        <v>0</v>
      </c>
      <c r="O18" s="125">
        <f>IF(FORMULAR!L40="HR 1",FORMULAR!G40,0)/1000*FORMULAR!E40</f>
        <v>0</v>
      </c>
      <c r="P18" s="125">
        <f>IF(FORMULAR!M40="HR 1",FORMULAR!G40,0)/1000*FORMULAR!E40</f>
        <v>0</v>
      </c>
      <c r="R18" s="125">
        <f>IF(FORMULAR!J40="HR 1,3",FORMULAR!F40,0)/1000*FORMULAR!E40</f>
        <v>0</v>
      </c>
      <c r="S18" s="125">
        <f>IF(FORMULAR!K40="HR 1,3",FORMULAR!F40,0)/1000*FORMULAR!E40</f>
        <v>0</v>
      </c>
      <c r="T18" s="125">
        <f>IF(FORMULAR!L40="HR 1,3",FORMULAR!G40,0)/1000*FORMULAR!E40</f>
        <v>0</v>
      </c>
      <c r="U18" s="125">
        <f>IF(FORMULAR!M40="HR 1,3",FORMULAR!G40,0)/1000*FORMULAR!E40</f>
        <v>0</v>
      </c>
      <c r="W18" s="117">
        <f>IF(FORMULAR!J40="2\42",FORMULAR!F40,"0")/1000*FORMULAR!E40</f>
        <v>0</v>
      </c>
      <c r="X18" s="118">
        <f>IF(FORMULAR!K40="2\42",FORMULAR!F40,0)/1000*FORMULAR!E40</f>
        <v>0</v>
      </c>
      <c r="Y18" s="118">
        <f>IF(FORMULAR!L40="2\42",FORMULAR!G40,0)/1000*FORMULAR!E40</f>
        <v>0</v>
      </c>
      <c r="Z18" s="119">
        <f>IF(FORMULAR!M40="2\42",FORMULAR!G40,0)/1000*FORMULAR!E40</f>
        <v>0</v>
      </c>
    </row>
    <row r="19" spans="1:26" x14ac:dyDescent="0.25">
      <c r="A19" s="103">
        <f>IF(FORMULAR!I41="",FORMULAR!F41*FORMULAR!G41*FORMULAR!E41/1000000,FORMULAR!F41*FORMULAR!G41*FORMULAR!E41/1000000*2)</f>
        <v>0</v>
      </c>
      <c r="B19" s="3"/>
      <c r="C19" s="117">
        <f>IF(FORMULAR!J41="HR 2",FORMULAR!F41,0)/1000*FORMULAR!E41</f>
        <v>0</v>
      </c>
      <c r="D19" s="118">
        <f>IF(FORMULAR!K41="HR 2",FORMULAR!F41,0)/1000*FORMULAR!E41</f>
        <v>0</v>
      </c>
      <c r="E19" s="118">
        <f>IF(FORMULAR!L41="HR 2",FORMULAR!G41,0)/1000*FORMULAR!E41</f>
        <v>0</v>
      </c>
      <c r="F19" s="119">
        <f>IF(FORMULAR!M41="HR 2",FORMULAR!G41,0)/1000*FORMULAR!E41</f>
        <v>0</v>
      </c>
      <c r="G19" s="103"/>
      <c r="H19" s="125">
        <f>IF(FORMULAR!J41="HR 0,5",FORMULAR!F41,0)/1000*FORMULAR!E41</f>
        <v>0</v>
      </c>
      <c r="I19" s="125">
        <f>IF(FORMULAR!K41="HR 0,5",FORMULAR!F41,0)/1000*FORMULAR!E41</f>
        <v>0</v>
      </c>
      <c r="J19" s="125">
        <f>IF(FORMULAR!L41="HR 0,5",FORMULAR!G41,0)/1000*FORMULAR!E41</f>
        <v>0</v>
      </c>
      <c r="K19" s="125">
        <f>IF(FORMULAR!M41="HR 0,5",FORMULAR!G41,0)/1000*FORMULAR!E41</f>
        <v>0</v>
      </c>
      <c r="L19" s="103"/>
      <c r="M19" s="125">
        <f>IF(FORMULAR!J41="HR 1",FORMULAR!F41,0)/1000*FORMULAR!E41</f>
        <v>0</v>
      </c>
      <c r="N19" s="125">
        <f>IF(FORMULAR!K41="HR 1",FORMULAR!F41,0)/1000*FORMULAR!E41</f>
        <v>0</v>
      </c>
      <c r="O19" s="125">
        <f>IF(FORMULAR!L41="HR 1",FORMULAR!G41,0)/1000*FORMULAR!E41</f>
        <v>0</v>
      </c>
      <c r="P19" s="125">
        <f>IF(FORMULAR!M41="HR 1",FORMULAR!G41,0)/1000*FORMULAR!E41</f>
        <v>0</v>
      </c>
      <c r="R19" s="125">
        <f>IF(FORMULAR!J41="HR 1,3",FORMULAR!F41,0)/1000*FORMULAR!E41</f>
        <v>0</v>
      </c>
      <c r="S19" s="125">
        <f>IF(FORMULAR!K41="HR 1,3",FORMULAR!F41,0)/1000*FORMULAR!E41</f>
        <v>0</v>
      </c>
      <c r="T19" s="125">
        <f>IF(FORMULAR!L41="HR 1,3",FORMULAR!G41,0)/1000*FORMULAR!E41</f>
        <v>0</v>
      </c>
      <c r="U19" s="125">
        <f>IF(FORMULAR!M41="HR 1,3",FORMULAR!G41,0)/1000*FORMULAR!E41</f>
        <v>0</v>
      </c>
      <c r="W19" s="117">
        <f>IF(FORMULAR!J41="2\42",FORMULAR!F41,"0")/1000*FORMULAR!E41</f>
        <v>0</v>
      </c>
      <c r="X19" s="118">
        <f>IF(FORMULAR!K41="2\42",FORMULAR!F41,0)/1000*FORMULAR!E41</f>
        <v>0</v>
      </c>
      <c r="Y19" s="118">
        <f>IF(FORMULAR!L41="2\42",FORMULAR!G41,0)/1000*FORMULAR!E41</f>
        <v>0</v>
      </c>
      <c r="Z19" s="119">
        <f>IF(FORMULAR!M41="2\42",FORMULAR!G41,0)/1000*FORMULAR!E41</f>
        <v>0</v>
      </c>
    </row>
    <row r="20" spans="1:26" x14ac:dyDescent="0.25">
      <c r="A20" s="103">
        <f>IF(FORMULAR!I42="",FORMULAR!F42*FORMULAR!G42*FORMULAR!E42/1000000,FORMULAR!F42*FORMULAR!G42*FORMULAR!E42/1000000*2)</f>
        <v>0</v>
      </c>
      <c r="B20" s="10"/>
      <c r="C20" s="117">
        <f>IF(FORMULAR!J42="HR 2",FORMULAR!F42,0)/1000*FORMULAR!E42</f>
        <v>0</v>
      </c>
      <c r="D20" s="118">
        <f>IF(FORMULAR!K42="HR 2",FORMULAR!F42,0)/1000*FORMULAR!E42</f>
        <v>0</v>
      </c>
      <c r="E20" s="123">
        <f>IF(FORMULAR!L42="HR 2",FORMULAR!G42,0)/1000*FORMULAR!E42</f>
        <v>0</v>
      </c>
      <c r="F20" s="124">
        <f>IF(FORMULAR!M42="HR 2",FORMULAR!G42,0)/1000*FORMULAR!E42</f>
        <v>0</v>
      </c>
      <c r="G20" s="104"/>
      <c r="H20" s="125">
        <f>IF(FORMULAR!J42="HR 0,5",FORMULAR!F42,0)/1000*FORMULAR!E42</f>
        <v>0</v>
      </c>
      <c r="I20" s="125">
        <f>IF(FORMULAR!K42="HR 0,5",FORMULAR!F42,0)/1000*FORMULAR!E42</f>
        <v>0</v>
      </c>
      <c r="J20" s="125">
        <f>IF(FORMULAR!L42="HR 0,5",FORMULAR!G42,0)/1000*FORMULAR!E42</f>
        <v>0</v>
      </c>
      <c r="K20" s="125">
        <f>IF(FORMULAR!M42="HR 0,5",FORMULAR!G42,0)/1000*FORMULAR!E42</f>
        <v>0</v>
      </c>
      <c r="L20" s="103"/>
      <c r="M20" s="125">
        <f>IF(FORMULAR!J42="HR 1",FORMULAR!F42,0)/1000*FORMULAR!E42</f>
        <v>0</v>
      </c>
      <c r="N20" s="125">
        <f>IF(FORMULAR!K42="HR 1",FORMULAR!F42,0)/1000*FORMULAR!E42</f>
        <v>0</v>
      </c>
      <c r="O20" s="125">
        <f>IF(FORMULAR!L42="HR 1",FORMULAR!G42,0)/1000*FORMULAR!E42</f>
        <v>0</v>
      </c>
      <c r="P20" s="125">
        <f>IF(FORMULAR!M42="HR 1",FORMULAR!G42,0)/1000*FORMULAR!E42</f>
        <v>0</v>
      </c>
      <c r="R20" s="125">
        <f>IF(FORMULAR!J42="HR 1,3",FORMULAR!F42,0)/1000*FORMULAR!E42</f>
        <v>0</v>
      </c>
      <c r="S20" s="125">
        <f>IF(FORMULAR!K42="HR 1,3",FORMULAR!F42,0)/1000*FORMULAR!E42</f>
        <v>0</v>
      </c>
      <c r="T20" s="125">
        <f>IF(FORMULAR!L42="HR 1,3",FORMULAR!G42,0)/1000*FORMULAR!E42</f>
        <v>0</v>
      </c>
      <c r="U20" s="125">
        <f>IF(FORMULAR!M42="HR 1,3",FORMULAR!G42,0)/1000*FORMULAR!E42</f>
        <v>0</v>
      </c>
      <c r="W20" s="122">
        <f>IF(FORMULAR!J42="2\42",FORMULAR!F42,"0")/1000*FORMULAR!E42</f>
        <v>0</v>
      </c>
      <c r="X20" s="123">
        <f>IF(FORMULAR!K42="2\42",FORMULAR!F42,0)/1000*FORMULAR!E42</f>
        <v>0</v>
      </c>
      <c r="Y20" s="123">
        <f>IF(FORMULAR!L42="2\42",FORMULAR!G42,0)/1000*FORMULAR!E42</f>
        <v>0</v>
      </c>
      <c r="Z20" s="124">
        <f>IF(FORMULAR!M42="2\42",FORMULAR!G42,0)/1000*FORMULAR!E42</f>
        <v>0</v>
      </c>
    </row>
    <row r="21" spans="1:26" x14ac:dyDescent="0.25">
      <c r="A21" s="150">
        <f>SUM(A1:A20)</f>
        <v>0</v>
      </c>
      <c r="B21" s="151" t="s">
        <v>106</v>
      </c>
      <c r="C21" s="150">
        <f>SUM(C1:C20)</f>
        <v>0</v>
      </c>
      <c r="D21" s="150">
        <f t="shared" ref="D21:F21" si="0">SUM(D1:D20)</f>
        <v>0</v>
      </c>
      <c r="E21" s="150">
        <f t="shared" si="0"/>
        <v>0</v>
      </c>
      <c r="F21" s="150">
        <f t="shared" si="0"/>
        <v>0</v>
      </c>
      <c r="G21" s="150"/>
      <c r="H21" s="150">
        <f>SUM(H1:H20)</f>
        <v>0</v>
      </c>
      <c r="I21" s="150">
        <f t="shared" ref="I21:K21" si="1">SUM(I1:I20)</f>
        <v>0</v>
      </c>
      <c r="J21" s="150">
        <f t="shared" si="1"/>
        <v>0</v>
      </c>
      <c r="K21" s="150">
        <f t="shared" si="1"/>
        <v>0</v>
      </c>
      <c r="L21" s="150"/>
      <c r="M21" s="150">
        <f>SUM(M1:M20)</f>
        <v>0</v>
      </c>
      <c r="N21" s="150">
        <f t="shared" ref="N21:P21" si="2">SUM(N1:N20)</f>
        <v>0</v>
      </c>
      <c r="O21" s="150">
        <f t="shared" si="2"/>
        <v>0</v>
      </c>
      <c r="P21" s="150">
        <f t="shared" si="2"/>
        <v>0</v>
      </c>
      <c r="Q21" s="2"/>
      <c r="R21" s="150">
        <f>SUM(R1:R20)</f>
        <v>0</v>
      </c>
      <c r="S21" s="150">
        <f>SUM(S1:S20)</f>
        <v>0</v>
      </c>
      <c r="T21" s="150">
        <f>SUM(T1:T20)</f>
        <v>0</v>
      </c>
      <c r="U21" s="150">
        <f>SUM(U1:U20)</f>
        <v>0</v>
      </c>
      <c r="W21" s="103">
        <f>SUM(W1:W20)</f>
        <v>0</v>
      </c>
      <c r="X21" s="103">
        <f>SUM(X1:X20)</f>
        <v>0</v>
      </c>
      <c r="Y21" s="103">
        <f>SUM(Y1:Y20)</f>
        <v>0</v>
      </c>
      <c r="Z21" s="103">
        <f>SUM(Z1:Z20)</f>
        <v>0</v>
      </c>
    </row>
    <row r="22" spans="1:26" x14ac:dyDescent="0.25">
      <c r="B22" s="3"/>
    </row>
    <row r="23" spans="1:26" x14ac:dyDescent="0.25">
      <c r="C23" s="95" t="s">
        <v>102</v>
      </c>
      <c r="D23" s="152">
        <f>SUM(C21:F21)</f>
        <v>0</v>
      </c>
      <c r="E23" s="95" t="s">
        <v>105</v>
      </c>
      <c r="F23" s="95"/>
      <c r="G23" s="95"/>
      <c r="H23" s="95" t="s">
        <v>103</v>
      </c>
      <c r="I23" s="152">
        <f>SUM(H21:K21)</f>
        <v>0</v>
      </c>
      <c r="J23" s="95" t="s">
        <v>105</v>
      </c>
      <c r="K23" s="95"/>
      <c r="L23" s="95"/>
      <c r="M23" s="95" t="s">
        <v>104</v>
      </c>
      <c r="N23" s="152">
        <f>SUM(M21:P21)</f>
        <v>0</v>
      </c>
      <c r="O23" s="95" t="s">
        <v>105</v>
      </c>
      <c r="P23" s="95"/>
      <c r="Q23" s="95"/>
      <c r="R23" s="95" t="s">
        <v>112</v>
      </c>
      <c r="S23" s="152">
        <f>SUM(R21:U21)</f>
        <v>0</v>
      </c>
      <c r="T23" s="95" t="s">
        <v>105</v>
      </c>
      <c r="U23" s="95"/>
      <c r="W23" s="20" t="s">
        <v>112</v>
      </c>
      <c r="X23" s="105">
        <f>SUM(W21:Z21)</f>
        <v>0</v>
      </c>
      <c r="Y23" s="20" t="s">
        <v>105</v>
      </c>
    </row>
    <row r="24" spans="1:26" ht="13.8" thickBot="1" x14ac:dyDescent="0.3"/>
    <row r="25" spans="1:26" x14ac:dyDescent="0.25">
      <c r="A25" s="113" t="s">
        <v>109</v>
      </c>
      <c r="B25" s="108"/>
      <c r="C25" s="112"/>
      <c r="D25" s="107" t="s">
        <v>102</v>
      </c>
      <c r="E25" s="108"/>
      <c r="H25" s="106"/>
      <c r="I25" s="107" t="s">
        <v>110</v>
      </c>
      <c r="J25" s="108"/>
      <c r="M25" s="106"/>
      <c r="N25" s="107" t="s">
        <v>111</v>
      </c>
      <c r="O25" s="108"/>
      <c r="R25" s="106"/>
      <c r="S25" s="107" t="s">
        <v>113</v>
      </c>
      <c r="T25" s="108"/>
      <c r="W25" s="106"/>
      <c r="X25" s="107" t="s">
        <v>114</v>
      </c>
      <c r="Y25" s="108"/>
    </row>
    <row r="26" spans="1:26" ht="13.8" thickBot="1" x14ac:dyDescent="0.3">
      <c r="A26" s="114" t="s">
        <v>107</v>
      </c>
      <c r="B26" s="115"/>
      <c r="C26" s="110" t="s">
        <v>108</v>
      </c>
      <c r="D26" s="110">
        <f>D23*1.05</f>
        <v>0</v>
      </c>
      <c r="E26" s="111" t="s">
        <v>105</v>
      </c>
      <c r="F26" s="2"/>
      <c r="G26" s="2"/>
      <c r="H26" s="109" t="s">
        <v>108</v>
      </c>
      <c r="I26" s="110">
        <f>I23*1.05</f>
        <v>0</v>
      </c>
      <c r="J26" s="111" t="s">
        <v>105</v>
      </c>
      <c r="K26" s="2"/>
      <c r="L26" s="2"/>
      <c r="M26" s="109" t="s">
        <v>108</v>
      </c>
      <c r="N26" s="110">
        <f>N23*1.05</f>
        <v>0</v>
      </c>
      <c r="O26" s="111" t="s">
        <v>105</v>
      </c>
      <c r="R26" s="109" t="s">
        <v>108</v>
      </c>
      <c r="S26" s="110">
        <f>S23*1.05</f>
        <v>0</v>
      </c>
      <c r="T26" s="111" t="s">
        <v>105</v>
      </c>
      <c r="W26" s="109" t="s">
        <v>108</v>
      </c>
      <c r="X26" s="110">
        <f>X23*1.05</f>
        <v>0</v>
      </c>
      <c r="Y26" s="111" t="s">
        <v>105</v>
      </c>
    </row>
    <row r="27" spans="1:26" ht="13.8" thickBot="1" x14ac:dyDescent="0.3">
      <c r="A27" s="116">
        <f>A21*1.2</f>
        <v>0</v>
      </c>
      <c r="B27" s="111" t="s">
        <v>106</v>
      </c>
    </row>
    <row r="28" spans="1:26" x14ac:dyDescent="0.25">
      <c r="A28" s="20"/>
    </row>
  </sheetData>
  <sheetProtection selectLockedCells="1" selectUnlockedCells="1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"/>
  <sheetViews>
    <sheetView workbookViewId="0">
      <selection activeCell="B31" sqref="B31"/>
    </sheetView>
  </sheetViews>
  <sheetFormatPr defaultRowHeight="13.2" x14ac:dyDescent="0.25"/>
  <sheetData/>
  <sheetProtection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"/>
  <sheetViews>
    <sheetView workbookViewId="0"/>
  </sheetViews>
  <sheetFormatPr defaultRowHeight="13.2" x14ac:dyDescent="0.25"/>
  <sheetData/>
  <sheetProtection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"/>
  <sheetViews>
    <sheetView workbookViewId="0"/>
  </sheetViews>
  <sheetFormatPr defaultRowHeight="13.2" x14ac:dyDescent="0.25"/>
  <sheetData/>
  <sheetProtection password="F269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"/>
  <sheetViews>
    <sheetView workbookViewId="0">
      <selection activeCell="E24" sqref="E24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9</vt:i4>
      </vt:variant>
      <vt:variant>
        <vt:lpstr>Pomenované rozsahy</vt:lpstr>
      </vt:variant>
      <vt:variant>
        <vt:i4>3</vt:i4>
      </vt:variant>
    </vt:vector>
  </HeadingPairs>
  <TitlesOfParts>
    <vt:vector size="12" baseType="lpstr">
      <vt:lpstr>FORMULAR</vt:lpstr>
      <vt:lpstr>DATA_MATERIALS</vt:lpstr>
      <vt:lpstr>DATA_CSV</vt:lpstr>
      <vt:lpstr>CSV</vt:lpstr>
      <vt:lpstr>Hárok2</vt:lpstr>
      <vt:lpstr>Hárok1</vt:lpstr>
      <vt:lpstr>Hárok4</vt:lpstr>
      <vt:lpstr>Hárok8</vt:lpstr>
      <vt:lpstr>Hárok3</vt:lpstr>
      <vt:lpstr>áno</vt:lpstr>
      <vt:lpstr>DEKORY_EGGER</vt:lpstr>
      <vt:lpstr>H045_</vt:lpstr>
    </vt:vector>
  </TitlesOfParts>
  <Company>Profinex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Firma</dc:creator>
  <cp:lastModifiedBy>miro</cp:lastModifiedBy>
  <cp:lastPrinted>2013-07-30T11:03:11Z</cp:lastPrinted>
  <dcterms:created xsi:type="dcterms:W3CDTF">2013-04-04T06:38:23Z</dcterms:created>
  <dcterms:modified xsi:type="dcterms:W3CDTF">2023-03-07T13:14:59Z</dcterms:modified>
</cp:coreProperties>
</file>